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6.xml" ContentType="application/vnd.openxmlformats-officedocument.drawingml.chart+xml"/>
  <Override PartName="/xl/worksheets/sheet1.xml" ContentType="application/vnd.openxmlformats-officedocument.spreadsheetml.worksheet+xml"/>
  <Override PartName="/xl/charts/chart4.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harts/chart3.xml" ContentType="application/vnd.openxmlformats-officedocument.drawingml.chart+xml"/>
  <Override PartName="/xl/charts/chart5.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xl/charts/style4.xml" ContentType="application/vnd.ms-office.chartstyle+xml"/>
  <Override PartName="/xl/charts/colors4.xml" ContentType="application/vnd.ms-office.chartcolorstyle+xml"/>
  <Override PartName="/xl/charts/style1.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style3.xml" ContentType="application/vnd.ms-office.chartstyle+xml"/>
  <Override PartName="/xl/charts/colors3.xml" ContentType="application/vnd.ms-office.chartcolorstyle+xml"/>
  <Override PartName="/xl/charts/style2.xml" ContentType="application/vnd.ms-office.chartstyle+xml"/>
  <Override PartName="/xl/charts/colors2.xml" ContentType="application/vnd.ms-office.chartcolorstyle+xml"/>
  <Override PartName="/xl/charts/colors1.xml" ContentType="application/vnd.ms-office.chartcolor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3145" yWindow="-135" windowWidth="23250" windowHeight="12570" tabRatio="882"/>
  </bookViews>
  <sheets>
    <sheet name="Cover Page" sheetId="1" r:id="rId1"/>
    <sheet name="Answer Options" sheetId="13" state="hidden" r:id="rId2"/>
    <sheet name="Guidelines for filling-in" sheetId="2" r:id="rId3"/>
    <sheet name="Summary of self-assessment" sheetId="17" r:id="rId4"/>
    <sheet name="Standards for CA Processing" sheetId="7" r:id="rId5"/>
    <sheet name="T2S CA Standards" sheetId="9" r:id="rId6"/>
    <sheet name="Standards for Shareholder ID" sheetId="6" r:id="rId7"/>
  </sheets>
  <externalReferences>
    <externalReference r:id="rId8"/>
  </externalReferences>
  <definedNames>
    <definedName name="_xlnm.Print_Area" localSheetId="0">'Cover Page'!$C$1:$J$22</definedName>
    <definedName name="_xlnm.Print_Area" localSheetId="2">'Guidelines for filling-in'!$C$1:$O$37</definedName>
    <definedName name="_xlnm.Print_Area" localSheetId="4">'Standards for CA Processing'!$C$2:$G$263</definedName>
    <definedName name="_xlnm.Print_Area" localSheetId="6">'Standards for Shareholder ID'!$C$2:$G$60</definedName>
    <definedName name="_xlnm.Print_Area" localSheetId="3">'Summary of self-assessment'!$B$2:$P$90</definedName>
    <definedName name="_xlnm.Print_Area" localSheetId="5">'T2S CA Standards'!$C$2:$G$91</definedName>
  </definedNames>
  <calcPr calcId="145621"/>
</workbook>
</file>

<file path=xl/calcChain.xml><?xml version="1.0" encoding="utf-8"?>
<calcChain xmlns="http://schemas.openxmlformats.org/spreadsheetml/2006/main">
  <c r="G91" i="9" l="1"/>
  <c r="F91" i="9"/>
  <c r="G90" i="9"/>
  <c r="F90" i="9"/>
  <c r="G89" i="9"/>
  <c r="F89" i="9"/>
  <c r="G88" i="9"/>
  <c r="F88" i="9"/>
  <c r="G87" i="9"/>
  <c r="F87" i="9"/>
  <c r="G86" i="9"/>
  <c r="F86" i="9"/>
  <c r="G85" i="9"/>
  <c r="F85" i="9"/>
  <c r="G84" i="9"/>
  <c r="F84" i="9"/>
  <c r="G83" i="9"/>
  <c r="F83" i="9"/>
  <c r="G82" i="9"/>
  <c r="F82" i="9"/>
  <c r="G81" i="9"/>
  <c r="F81" i="9"/>
  <c r="G80" i="9"/>
  <c r="F80" i="9"/>
  <c r="G79" i="9"/>
  <c r="F79" i="9"/>
  <c r="G78" i="9"/>
  <c r="F78" i="9"/>
  <c r="G77" i="9"/>
  <c r="F77" i="9"/>
  <c r="G76" i="9"/>
  <c r="F76" i="9"/>
  <c r="G75" i="9"/>
  <c r="F75" i="9"/>
  <c r="G74" i="9"/>
  <c r="F74" i="9"/>
  <c r="G72" i="9"/>
  <c r="F72" i="9"/>
  <c r="G71" i="9"/>
  <c r="F71" i="9"/>
  <c r="G70" i="9"/>
  <c r="F70" i="9"/>
  <c r="G69" i="9"/>
  <c r="F69" i="9"/>
  <c r="G68" i="9"/>
  <c r="F68" i="9"/>
  <c r="G67" i="9"/>
  <c r="F67" i="9"/>
  <c r="G66" i="9"/>
  <c r="F66" i="9"/>
  <c r="G65" i="9"/>
  <c r="F65" i="9"/>
  <c r="G64" i="9"/>
  <c r="F64" i="9"/>
  <c r="G63" i="9"/>
  <c r="F63" i="9"/>
  <c r="G62" i="9"/>
  <c r="F62" i="9"/>
  <c r="G61" i="9"/>
  <c r="F61" i="9"/>
  <c r="G60" i="9"/>
  <c r="F60" i="9"/>
  <c r="G58" i="9"/>
  <c r="F58" i="9"/>
  <c r="G57" i="9"/>
  <c r="F57" i="9"/>
  <c r="G56" i="9"/>
  <c r="F56" i="9"/>
  <c r="G55" i="9"/>
  <c r="F55" i="9"/>
  <c r="G54" i="9"/>
  <c r="F54" i="9"/>
  <c r="G53" i="9"/>
  <c r="F53" i="9"/>
  <c r="G52" i="9"/>
  <c r="F52" i="9"/>
  <c r="G51" i="9"/>
  <c r="F51" i="9"/>
  <c r="G50" i="9"/>
  <c r="F50" i="9"/>
  <c r="G49" i="9"/>
  <c r="F49" i="9"/>
  <c r="G48" i="9"/>
  <c r="F48" i="9"/>
  <c r="G47" i="9"/>
  <c r="F47" i="9"/>
  <c r="G46" i="9"/>
  <c r="F46" i="9"/>
  <c r="G45" i="9"/>
  <c r="F45" i="9"/>
  <c r="G44" i="9"/>
  <c r="F44" i="9"/>
  <c r="G43" i="9"/>
  <c r="F43" i="9"/>
  <c r="G42" i="9"/>
  <c r="F42" i="9"/>
  <c r="G41" i="9"/>
  <c r="F41" i="9"/>
  <c r="G40" i="9"/>
  <c r="F40" i="9"/>
  <c r="G39" i="9"/>
  <c r="F39" i="9"/>
  <c r="G38" i="9"/>
  <c r="F38" i="9"/>
  <c r="G37" i="9"/>
  <c r="F37" i="9"/>
  <c r="G36" i="9"/>
  <c r="F36" i="9"/>
  <c r="G35" i="9"/>
  <c r="F35" i="9"/>
  <c r="G34" i="9"/>
  <c r="F34" i="9"/>
  <c r="G33" i="9"/>
  <c r="F33" i="9"/>
  <c r="G32" i="9"/>
  <c r="F32" i="9"/>
  <c r="G31" i="9"/>
  <c r="F31" i="9"/>
  <c r="G36" i="6" l="1"/>
  <c r="G35" i="6"/>
  <c r="G34" i="6"/>
  <c r="G33" i="6"/>
  <c r="G32" i="6"/>
  <c r="G31" i="6"/>
  <c r="G263" i="7" l="1"/>
  <c r="G262" i="7"/>
  <c r="G261" i="7"/>
  <c r="G260" i="7"/>
  <c r="G259" i="7"/>
  <c r="G258" i="7"/>
  <c r="G257" i="7"/>
  <c r="G256" i="7"/>
  <c r="G255" i="7"/>
  <c r="G254" i="7"/>
  <c r="G252" i="7"/>
  <c r="G251" i="7"/>
  <c r="G248" i="7"/>
  <c r="G247" i="7"/>
  <c r="G246" i="7"/>
  <c r="G245" i="7"/>
  <c r="G244" i="7"/>
  <c r="G243" i="7"/>
  <c r="G242" i="7"/>
  <c r="G241" i="7"/>
  <c r="G240" i="7"/>
  <c r="G239" i="7"/>
  <c r="G237" i="7"/>
  <c r="G236" i="7"/>
  <c r="G233" i="7"/>
  <c r="G232" i="7"/>
  <c r="G230" i="7"/>
  <c r="G229" i="7"/>
  <c r="G227" i="7"/>
  <c r="G226" i="7"/>
  <c r="G225" i="7"/>
  <c r="G224" i="7"/>
  <c r="G223" i="7"/>
  <c r="G221" i="7"/>
  <c r="G220" i="7"/>
  <c r="G219" i="7"/>
  <c r="G217" i="7"/>
  <c r="G216" i="7"/>
  <c r="E215" i="7"/>
  <c r="F215" i="7" s="1"/>
  <c r="G215" i="7" s="1"/>
  <c r="G214" i="7"/>
  <c r="G213" i="7"/>
  <c r="G212" i="7"/>
  <c r="G211" i="7"/>
  <c r="G210" i="7"/>
  <c r="F209" i="7"/>
  <c r="G209" i="7" s="1"/>
  <c r="E209" i="7"/>
  <c r="G208" i="7"/>
  <c r="G207" i="7"/>
  <c r="E204" i="7"/>
  <c r="F204" i="7" s="1"/>
  <c r="G204" i="7" s="1"/>
  <c r="G197" i="7"/>
  <c r="F197" i="7"/>
  <c r="G196" i="7"/>
  <c r="F196" i="7"/>
  <c r="G195" i="7"/>
  <c r="F195" i="7"/>
  <c r="G194" i="7"/>
  <c r="F194" i="7"/>
  <c r="G193" i="7"/>
  <c r="F193" i="7"/>
  <c r="G191" i="7"/>
  <c r="F191" i="7"/>
  <c r="G190" i="7"/>
  <c r="G189" i="7"/>
  <c r="F189" i="7"/>
  <c r="G188" i="7"/>
  <c r="F188" i="7"/>
  <c r="G187" i="7"/>
  <c r="F187" i="7"/>
  <c r="G185" i="7"/>
  <c r="F185" i="7"/>
  <c r="G184" i="7"/>
  <c r="G183" i="7"/>
  <c r="G181" i="7"/>
  <c r="F181" i="7"/>
  <c r="G180" i="7"/>
  <c r="F180" i="7"/>
  <c r="G178" i="7"/>
  <c r="F178" i="7"/>
  <c r="G177" i="7"/>
  <c r="F177" i="7"/>
  <c r="G176" i="7"/>
  <c r="F176" i="7"/>
  <c r="G174" i="7"/>
  <c r="F174" i="7"/>
  <c r="G173" i="7"/>
  <c r="G172" i="7"/>
  <c r="F172" i="7"/>
  <c r="G171" i="7"/>
  <c r="F171" i="7"/>
  <c r="G169" i="7"/>
  <c r="G168" i="7"/>
  <c r="G167" i="7"/>
  <c r="F167" i="7"/>
  <c r="D166" i="7"/>
  <c r="G164" i="7"/>
  <c r="F164" i="7"/>
  <c r="G163" i="7"/>
  <c r="F163" i="7"/>
  <c r="G162" i="7"/>
  <c r="F162" i="7"/>
  <c r="G160" i="7"/>
  <c r="G159" i="7"/>
  <c r="F159" i="7"/>
  <c r="G158" i="7"/>
  <c r="F158" i="7"/>
  <c r="G157" i="7"/>
  <c r="F157" i="7"/>
  <c r="G155" i="7"/>
  <c r="F155" i="7"/>
  <c r="G154" i="7"/>
  <c r="F154" i="7"/>
  <c r="G153" i="7"/>
  <c r="F153" i="7"/>
  <c r="G151" i="7"/>
  <c r="G150" i="7"/>
  <c r="F150" i="7"/>
  <c r="G149" i="7"/>
  <c r="G147" i="7"/>
  <c r="F147" i="7"/>
  <c r="G146" i="7"/>
  <c r="F146" i="7"/>
  <c r="G145" i="7"/>
  <c r="F145" i="7"/>
  <c r="G143" i="7"/>
  <c r="F143" i="7"/>
  <c r="G142" i="7"/>
  <c r="G141" i="7"/>
  <c r="F141" i="7"/>
  <c r="G140" i="7"/>
  <c r="F140" i="7"/>
  <c r="G138" i="7"/>
  <c r="G137" i="7"/>
  <c r="G136" i="7"/>
  <c r="F136" i="7"/>
  <c r="G133" i="7"/>
  <c r="F133" i="7"/>
  <c r="G132" i="7"/>
  <c r="F132" i="7"/>
  <c r="G131" i="7"/>
  <c r="F131" i="7"/>
  <c r="G129" i="7"/>
  <c r="G128" i="7"/>
  <c r="F128" i="7"/>
  <c r="G127" i="7"/>
  <c r="F127" i="7"/>
  <c r="G126" i="7"/>
  <c r="F126" i="7"/>
  <c r="G124" i="7"/>
  <c r="F124" i="7"/>
  <c r="G123" i="7"/>
  <c r="F123" i="7"/>
  <c r="G122" i="7"/>
  <c r="G121" i="7"/>
  <c r="F121" i="7"/>
  <c r="G120" i="7"/>
  <c r="F120" i="7"/>
  <c r="G119" i="7"/>
  <c r="F119" i="7"/>
  <c r="G117" i="7"/>
  <c r="F117" i="7"/>
  <c r="G116" i="7"/>
  <c r="F116" i="7"/>
  <c r="G115" i="7"/>
  <c r="F115" i="7"/>
  <c r="G114" i="7"/>
  <c r="F114" i="7"/>
  <c r="G113" i="7"/>
  <c r="F113" i="7"/>
  <c r="G111" i="7"/>
  <c r="F111" i="7"/>
  <c r="G110" i="7"/>
  <c r="F110" i="7"/>
  <c r="G109" i="7"/>
  <c r="F109" i="7"/>
  <c r="G107" i="7"/>
  <c r="F107" i="7"/>
  <c r="G106" i="7"/>
  <c r="F106" i="7"/>
  <c r="G105" i="7"/>
  <c r="F105" i="7"/>
  <c r="G104" i="7"/>
  <c r="F104" i="7"/>
  <c r="G102" i="7"/>
  <c r="G101" i="7"/>
  <c r="G100" i="7"/>
  <c r="F100" i="7"/>
  <c r="D99" i="7"/>
  <c r="G97" i="7"/>
  <c r="F97" i="7"/>
  <c r="G96" i="7"/>
  <c r="F96" i="7"/>
  <c r="G95" i="7"/>
  <c r="G94" i="7"/>
  <c r="G93" i="7"/>
  <c r="G90" i="7"/>
  <c r="G89" i="7"/>
  <c r="F89" i="7"/>
  <c r="G88" i="7"/>
  <c r="F88" i="7"/>
  <c r="G87" i="7"/>
  <c r="F87" i="7"/>
  <c r="G85" i="7"/>
  <c r="F85" i="7"/>
  <c r="G84" i="7"/>
  <c r="F84" i="7"/>
  <c r="G83" i="7"/>
  <c r="F83" i="7"/>
  <c r="G81" i="7"/>
  <c r="F81" i="7"/>
  <c r="G79" i="7"/>
  <c r="F79" i="7"/>
  <c r="G78" i="7"/>
  <c r="F78" i="7"/>
  <c r="G77" i="7"/>
  <c r="F77" i="7"/>
  <c r="G76" i="7"/>
  <c r="F76" i="7"/>
  <c r="G74" i="7"/>
  <c r="F74" i="7"/>
  <c r="G73" i="7"/>
  <c r="F73" i="7"/>
  <c r="G72" i="7"/>
  <c r="F72" i="7"/>
  <c r="F71" i="7"/>
  <c r="G70" i="7"/>
  <c r="F70" i="7"/>
  <c r="G69" i="7"/>
  <c r="G68" i="7"/>
  <c r="F68" i="7"/>
  <c r="G67" i="7"/>
  <c r="F67" i="7"/>
  <c r="G65" i="7"/>
  <c r="G64" i="7"/>
  <c r="G63" i="7"/>
  <c r="F63" i="7"/>
  <c r="G60" i="7"/>
  <c r="F60" i="7"/>
  <c r="G59" i="7"/>
  <c r="F59" i="7"/>
  <c r="G58" i="7"/>
  <c r="F58" i="7"/>
  <c r="G57" i="7"/>
  <c r="F57" i="7"/>
  <c r="G56" i="7"/>
  <c r="G54" i="7"/>
  <c r="F54" i="7"/>
  <c r="G53" i="7"/>
  <c r="F53" i="7"/>
  <c r="G52" i="7"/>
  <c r="F52" i="7"/>
  <c r="G50" i="7"/>
  <c r="G49" i="7"/>
  <c r="F49" i="7"/>
  <c r="G48" i="7"/>
  <c r="F48" i="7"/>
  <c r="G47" i="7"/>
  <c r="F47" i="7"/>
  <c r="G46" i="7"/>
  <c r="F46" i="7"/>
  <c r="G44" i="7"/>
  <c r="F44" i="7"/>
  <c r="G43" i="7"/>
  <c r="F43" i="7"/>
  <c r="G42" i="7"/>
  <c r="F42" i="7"/>
  <c r="G40" i="7"/>
  <c r="F40" i="7"/>
  <c r="G39" i="7"/>
  <c r="G38" i="7"/>
  <c r="F38" i="7"/>
  <c r="G37" i="7"/>
  <c r="F37" i="7"/>
  <c r="G35" i="7"/>
  <c r="G34" i="7"/>
  <c r="G33" i="7"/>
  <c r="F33" i="7"/>
  <c r="G32" i="7"/>
  <c r="F32" i="7"/>
  <c r="B7" i="17" l="1"/>
  <c r="P10" i="17" l="1"/>
  <c r="P8" i="17"/>
  <c r="P7" i="17"/>
  <c r="O10" i="17"/>
  <c r="O8" i="17"/>
  <c r="O7" i="17"/>
  <c r="N10" i="17"/>
  <c r="N8" i="17"/>
  <c r="N7" i="17"/>
  <c r="M10" i="17"/>
  <c r="M8" i="17"/>
  <c r="M7" i="17"/>
  <c r="L10" i="17"/>
  <c r="L8" i="17"/>
  <c r="L7" i="17"/>
  <c r="K10" i="17"/>
  <c r="K8" i="17"/>
  <c r="K7" i="17"/>
  <c r="J10" i="17"/>
  <c r="J8" i="17"/>
  <c r="J7" i="17"/>
  <c r="I10" i="17"/>
  <c r="I8" i="17"/>
  <c r="I7" i="17"/>
  <c r="H10" i="17"/>
  <c r="H8" i="17"/>
  <c r="H7" i="17"/>
  <c r="G10" i="17"/>
  <c r="G8" i="17"/>
  <c r="G7" i="17"/>
  <c r="F10" i="17"/>
  <c r="F8" i="17"/>
  <c r="F7" i="17"/>
  <c r="E10" i="17"/>
  <c r="E8" i="17"/>
  <c r="E7" i="17"/>
  <c r="D10" i="17"/>
  <c r="D8" i="17"/>
  <c r="D7" i="17"/>
  <c r="C10" i="17"/>
  <c r="C8" i="17"/>
  <c r="C7" i="17"/>
  <c r="B9" i="17"/>
  <c r="P9" i="17" s="1"/>
  <c r="O9" i="17" l="1"/>
  <c r="C9" i="17"/>
  <c r="D9" i="17"/>
  <c r="E9" i="17"/>
  <c r="F9" i="17"/>
  <c r="G9" i="17"/>
  <c r="H9" i="17"/>
  <c r="I9" i="17"/>
  <c r="J9" i="17"/>
  <c r="K9" i="17"/>
  <c r="L9" i="17"/>
  <c r="M9" i="17"/>
  <c r="N9" i="17"/>
</calcChain>
</file>

<file path=xl/sharedStrings.xml><?xml version="1.0" encoding="utf-8"?>
<sst xmlns="http://schemas.openxmlformats.org/spreadsheetml/2006/main" count="1011" uniqueCount="458">
  <si>
    <r>
      <t xml:space="preserve">AMI-SeCo Corporate Events Group
</t>
    </r>
    <r>
      <rPr>
        <b/>
        <sz val="11"/>
        <color rgb="FF003299"/>
        <rFont val="Arial"/>
        <family val="2"/>
      </rPr>
      <t>Compliance Monitoring Exercise</t>
    </r>
  </si>
  <si>
    <t>Market</t>
  </si>
  <si>
    <t>Background</t>
  </si>
  <si>
    <t>Scope</t>
  </si>
  <si>
    <t>The 2021 CEG Compliance Monitoring Exercise assesses compliance with the following standards:</t>
  </si>
  <si>
    <t>Timeline</t>
  </si>
  <si>
    <t>&gt; The Market Standards for Corporate Actions Processing (applicable to all markets)</t>
  </si>
  <si>
    <t>&gt; The T2S Corporate Actions Standards (applicable to all markets who participate in TARGET2-Securities (T2S)</t>
  </si>
  <si>
    <t>&gt; The Market Standards for Shareholder Identification (applicable to all markets)</t>
  </si>
  <si>
    <t>N/A</t>
  </si>
  <si>
    <t>Implementation Plan, Milestones, Timelines</t>
  </si>
  <si>
    <t>1. Distributions with Options should be represented by an Interim Security with an official ISIN.</t>
  </si>
  <si>
    <t xml:space="preserve">2. The issuance of the Interim Security and the options attached to it should be operationally treated as two separate Corporate Actions, the first being a Distribution, the second a Mandatory Reorganisation with Options (or a Voluntary Reorganisation). They should be communicated to the Issuer (I)CSD at the same time and the second Corporate Action type should be indicated in the information of the first Corporate Action. </t>
  </si>
  <si>
    <t xml:space="preserve">3. The standards for Securities Distributions should apply to the first Corporate Action, i.e. the Distribution. </t>
  </si>
  <si>
    <t xml:space="preserve">4. The standards for Mandatory Reorganisations with Options (or Voluntary Reorganisations) should apply to the second Corporate Action, i.e. the Mandatory Reorganisation with Options (or the Voluntary Reorganisation). </t>
  </si>
  <si>
    <t xml:space="preserve">5. The Election Period determined by the Issuer should not start before the Payment Date of the Interim Security. </t>
  </si>
  <si>
    <t>6. The Inteneded Settlement Date of any Transaction in the Interim Security should not be prior to the Payment Date of the Interim Security.</t>
  </si>
  <si>
    <t xml:space="preserve">Information from Issuer to Issuer (I)CSD </t>
  </si>
  <si>
    <t xml:space="preserve">1. The Issuer should inform its Issuer (I)CSD of the details of a Cash Distribution, including the key dates, as soon as the Issuer has publicly announced the Corporate Action according to applicable law. It should also inform the Issuer (I)CSD of any change or confirmation of the Corporate Action. </t>
  </si>
  <si>
    <t xml:space="preserve">2. For floating rate instruments, the Payment Date confirmation and the announcement of the next applicable rate with reference to the applicable period for that new rate should be made in two separate announcements and not combined in the same. </t>
  </si>
  <si>
    <t xml:space="preserve">3. The information should be communicated in formatted electronic form using standards defined and used by the securities industry, such as the ISO standards, irrespective of the communication channel used. </t>
  </si>
  <si>
    <t xml:space="preserve">4. For narrative text in the information, Issuers with an international shareholder base should use at least a language customary in the sphere of international finance, currently English. </t>
  </si>
  <si>
    <t xml:space="preserve">Information from Issuer (I)CSD to its participants </t>
  </si>
  <si>
    <t xml:space="preserve">5.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</si>
  <si>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6. The Issuer (I)CSD should also inform, without undue delay, any participant who obtains a holding or is subject to a new Transaction on the Underlying Security after the announcement until the Record Date. </t>
  </si>
  <si>
    <t xml:space="preserve">7. The information should be communicated in formatted electronic form using standards defined and used by the securities industry, such as the ISO standards, irrespective of the communication channel used. </t>
  </si>
  <si>
    <t xml:space="preserve">8. If a Payment needs to be reversed, an announcement, including the reason for such reversal, should be made by the Issuer (I)CSD to all affected parties prior to processing the reversal. </t>
  </si>
  <si>
    <t xml:space="preserve">Information flow from (I)CSD participants to End Investors </t>
  </si>
  <si>
    <r>
      <t>9. (I)CSD participants, their clients and the onward Chain of Intermediaries, each at its respective level towards its own clients, should comply with standards 5 and 6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</si>
  <si>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10. The information should be communicated to Intermediaries in formatted electronic form using standards defined and used by the securities industry, such as the ISO standards, irrespective of the communication channel used. </t>
  </si>
  <si>
    <t xml:space="preserve">11. The information should be communicated to non-Intermediaries, including End Investors, in a clear and comprehensible way. </t>
  </si>
  <si>
    <t xml:space="preserve">Key dates </t>
  </si>
  <si>
    <t xml:space="preserve">12. Key dates are: 
a) for Distributions relating to securities in nominal (e.g. bonds): Record Date and Payment Date. 
b) for Distributions relating to securities in units (e.g. shares): Ex Date, Record Date and Payment Date. </t>
  </si>
  <si>
    <t xml:space="preserve">13. The public announcement by the Issuer under standard 1 above should be made at least 2 Business Days before the Ex Date. </t>
  </si>
  <si>
    <t xml:space="preserve">14. For floating rate instruments, the payable rate should be confirmed as soon as possible but no later than 3 Business Days before the Payment Date. </t>
  </si>
  <si>
    <t xml:space="preserve">15. The Ex Date should precede the Record Date by one Settlement Cycle minus one Business Day. </t>
  </si>
  <si>
    <t xml:space="preserve">16. The Payment Date should be as close as possible to the Record Date, preferably the next Business Day. </t>
  </si>
  <si>
    <t>Processing</t>
  </si>
  <si>
    <t>17.  Payments should be by Book Entry</t>
  </si>
  <si>
    <t>18.  Interest Payments should be processed separately from redemptions even if their Payment Dates coincide.</t>
  </si>
  <si>
    <r>
      <t>19.</t>
    </r>
    <r>
      <rPr>
        <sz val="10"/>
        <rFont val="Times New Roman"/>
        <family val="1"/>
      </rPr>
      <t xml:space="preserve">  </t>
    </r>
    <r>
      <rPr>
        <sz val="10"/>
        <rFont val="Arial"/>
        <family val="2"/>
      </rPr>
      <t>All Cash Distributions and related Market Claims should be paid in cash and not coupons.</t>
    </r>
  </si>
  <si>
    <t>a) From Issuers to (I)CSD participants, Payments should be made through the Issuer (I)CSD, using the same Payment mechanism as for other cash transactions through the Issuer (I)CSD.</t>
  </si>
  <si>
    <t>b) Payments by Issuers and Issuer (I)CSDs should be in the original currency as per the announcement under standard 1 above.</t>
  </si>
  <si>
    <t>c) The Issuer should make Payments as early as possible after opening of the Payment system and no later than 12:00 noon Issuer (I)CSD local time.</t>
  </si>
  <si>
    <t>d) No blocking of holdings for the purpose of Cash Distributions.</t>
  </si>
  <si>
    <t>e) If a correction of the Payment is necessary, it should take the form of a complete reversal of the Payment followed by a new correct  Payment.</t>
  </si>
  <si>
    <t>Cash Distributions</t>
  </si>
  <si>
    <t>Distributions with Options</t>
  </si>
  <si>
    <t xml:space="preserve">1. The Issuer should inform its Issuer (I)CSD of the details of a Securities Distribution, including the key dates and the ISIN of the outturn security, as soon as the Issuer has publicly announced the Corporate Action according to applicable law. It should also inform the Issuer (I)CSD of any change or confirmation of the Corporate Action and, if applicable, of the reference price for compensation of Fractions by the Issuer. </t>
  </si>
  <si>
    <t xml:space="preserve">2. The information should be communicated in formatted electronic form using standards defined and used by the securities industry, such as the ISO standards, irrespective of the communication channel used. </t>
  </si>
  <si>
    <t xml:space="preserve">3. For narrative text in the information, Issuers with an international shareholder base should use at least a language customary in the sphere of international finance, currently English. </t>
  </si>
  <si>
    <t xml:space="preserve">4.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</si>
  <si>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5. The Issuer (I)CSD should also inform, without undue delay, any participant who obtains a holding or is subject to a new Transaction on the Underlying Security after the announcement until the Record Date. </t>
  </si>
  <si>
    <t xml:space="preserve">6. The information should be communicated in formatted electronic form using standards defined and used by the securities industry, such as the ISO standards, irrespective of the communication channel used. </t>
  </si>
  <si>
    <t xml:space="preserve">7. If a Payment needs to be reversed, an announcement, including the reason for such reversal, should be made by the Issuer (I)CSD to all affected parties prior to processing the reversal. </t>
  </si>
  <si>
    <r>
      <t>8. (I)CSD participants, their clients and the onward Chain of Intermediaries, each at its respective level towards its own clients, should comply with standards 4 and 5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</si>
  <si>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9. The information should be communicated to Intermediaries in formatted electronic form using standards defined and used by the securities industry, such as the ISO standards, irrespective of the communication channel used. </t>
  </si>
  <si>
    <t xml:space="preserve">10. The information should be communicated to non-Intermediaries, including End Investors, in a clear and comprehensible way. </t>
  </si>
  <si>
    <t xml:space="preserve">11. Key dates are Ex Date, Record Date and Payment Date. </t>
  </si>
  <si>
    <t xml:space="preserve">12. The public announcement by the Issuer under standard 1 above should be made at least 2 Business Days before the Ex Date. </t>
  </si>
  <si>
    <t xml:space="preserve">13. The Ex Date should precede the Record Date by one Settlement Cycle minus one Business Day. </t>
  </si>
  <si>
    <t xml:space="preserve">14. The Payment Date should be the next Business Day after Record Date. </t>
  </si>
  <si>
    <r>
      <t>15.</t>
    </r>
    <r>
      <rPr>
        <sz val="10"/>
        <rFont val="Times New Roman"/>
        <family val="1"/>
      </rPr>
      <t xml:space="preserve">  </t>
    </r>
    <r>
      <rPr>
        <sz val="10"/>
        <rFont val="Arial"/>
        <family val="2"/>
      </rPr>
      <t>Payments should be by Book Entry.</t>
    </r>
  </si>
  <si>
    <t>a) The Issuer should make Payments through the (I)CSD as early as possible and no later than the opening of the settlement system for settlement on the relevant Payment Date.</t>
  </si>
  <si>
    <t>b) The Payments should be processed by rounding down to the nearest whole number (top-down method).</t>
  </si>
  <si>
    <t>c) When Fractions occur and the Issuer compensates them in cash at the level of the Issuer (I)CSD, the Issuer (I)CSD participants and all the Intermediaries down the chain should on their turn, each at its respective level, also compensate any Fractions in cash.</t>
  </si>
  <si>
    <t>d) If a correction of the Payment is necessary, it should take the form of a complete reversal of the Payment followed by a new correct Payment.</t>
  </si>
  <si>
    <t xml:space="preserve">1. The Issuer should inform its Issuer (I)CSD of the details of a Mandatory Reorganisation with Options, including the key dates and the Issuer default option, as soon as the Issuer has publicly announced the Corporate Action according to applicable law. It should inform the Issuer (I)CSD also in case of a change or confirmation of the Corporate Action and, if applicable, of the reference price for compensation of Fractions by the Issuer. </t>
  </si>
  <si>
    <t xml:space="preserve">5. The Issuer (I)CSD should also inform, without undue delay, any participant who obtains a holding or is subject to a new Transaction on the Underlying Security after the announcement until the Market Deadline. </t>
  </si>
  <si>
    <t xml:space="preserve">8. (I)CSD participants, their clients and the onward Chain of Intermediaries, each at its respective level towards its own clients, should comply with standards 4 and 5 above until the information reaches the End Investor. </t>
  </si>
  <si>
    <t xml:space="preserve">11.The public announcement by the Issuer under standard 1 above should be made at least 2 Business Days before the start of the Election Period. </t>
  </si>
  <si>
    <t xml:space="preserve">12. The start of the Election Period as determined by the Issuer should be at least 10 Business Days before the Market Deadline1. </t>
  </si>
  <si>
    <t xml:space="preserve">13. The Guaranteed Participation Date should precede the Buyer Protection Deadline by one Settlement Cycle plus two hours2. </t>
  </si>
  <si>
    <t xml:space="preserve">14. The Buyer Protection Deadline should be at least one Business Day before the Market Deadline. </t>
  </si>
  <si>
    <t xml:space="preserve">15. The Payment Date of the elected Option should be as close as possible to the Market Deadline, preferably the next Business Day. </t>
  </si>
  <si>
    <t>16.  Payments should be by Book Entry.</t>
  </si>
  <si>
    <r>
      <t>17.</t>
    </r>
    <r>
      <rPr>
        <sz val="10"/>
        <rFont val="Times New Roman"/>
        <family val="1"/>
      </rPr>
      <t xml:space="preserve">  </t>
    </r>
    <r>
      <rPr>
        <sz val="10"/>
        <rFont val="Arial"/>
        <family val="2"/>
      </rPr>
      <t xml:space="preserve">An ISIN that is different from the ISIN of the Underlying Security should be allocated to each outturn security. </t>
    </r>
  </si>
  <si>
    <r>
      <t>18.</t>
    </r>
    <r>
      <rPr>
        <sz val="10"/>
        <rFont val="Times New Roman"/>
        <family val="1"/>
      </rPr>
      <t xml:space="preserve">  </t>
    </r>
    <r>
      <rPr>
        <sz val="10"/>
        <rFont val="Arial"/>
        <family val="2"/>
      </rPr>
      <t>Each option should have a unique identifier provided by the Issuer, that will be maintained by the Issuer (I)CSD and all Intermediaries.</t>
    </r>
  </si>
  <si>
    <r>
      <t>19.</t>
    </r>
    <r>
      <rPr>
        <sz val="10"/>
        <rFont val="Times New Roman"/>
        <family val="1"/>
      </rPr>
      <t xml:space="preserve">  </t>
    </r>
    <r>
      <rPr>
        <sz val="10"/>
        <rFont val="Arial"/>
        <family val="2"/>
      </rPr>
      <t>Elections should be communicated from the last intermediary in the Chain of Intermediaries up to the Issuer in formatted electronic form using standards defined and used by the securities industry such as the ISO standards, irrespective of the communication channel used.</t>
    </r>
  </si>
  <si>
    <t>20. Underlying Securities[1] on which an election is made should be separated accounting-wise from non-elected Underlying Securities1 by the (I)CSD and all Intermediaries.</t>
  </si>
  <si>
    <r>
      <t>21.</t>
    </r>
    <r>
      <rPr>
        <sz val="10"/>
        <rFont val="Times New Roman"/>
        <family val="1"/>
      </rPr>
      <t xml:space="preserve">  </t>
    </r>
    <r>
      <rPr>
        <sz val="10"/>
        <rFont val="Arial"/>
        <family val="2"/>
      </rPr>
      <t>For non-elected Underlying Securities</t>
    </r>
    <r>
      <rPr>
        <vertAlign val="superscript"/>
        <sz val="10"/>
        <rFont val="Arial"/>
        <family val="2"/>
      </rPr>
      <t>1</t>
    </r>
    <r>
      <rPr>
        <sz val="10"/>
        <rFont val="Arial"/>
        <family val="2"/>
      </rPr>
      <t>, the default option as announced by the Issuer should apply.</t>
    </r>
  </si>
  <si>
    <t>c) The Issuer should make Payments as early as possible after opening of the Payment system and no later than 12:00 noon, Issuer (I)CSD local time.</t>
  </si>
  <si>
    <t>23.  For Payments in securities, the following should apply:</t>
  </si>
  <si>
    <t>a) The Issuer should make Payments to the (I)CSD as early as possible and no later than the opening of the settlement system for settlement on the relevant Payment Date.</t>
  </si>
  <si>
    <t xml:space="preserve">b) The Payments should be processed by rounding down to the nearest whole number (top-down method). </t>
  </si>
  <si>
    <t>Mandatory Reorganisations with Options</t>
  </si>
  <si>
    <t>Mandatory Reorganisations</t>
  </si>
  <si>
    <t xml:space="preserve">1. The Issuer should inform its Issuer (I)CSD of the details of a Mandatory Reorganisation, including the key dates, as soon as the Issuer has publicly announced the Corporate Action according to applicable law. It should also inform the Issuer (I)CSD of any change or confirmation of the Corporate Action and, if applicable, the reference price for compensation of Fractions by the Issuer. </t>
  </si>
  <si>
    <t xml:space="preserve">Information from Issuer (I)CSD to participants </t>
  </si>
  <si>
    <t xml:space="preserve">11. The public announcement by the Issuer under standard 1 above should be at least 2 Business Days before the last trading date as determined by the Issuer. </t>
  </si>
  <si>
    <t xml:space="preserve">12. The last trading date, i.e. the last date to trade the Underlying Security in the old ISIN, should precede the Record Date by at least one Settlement Cycle. </t>
  </si>
  <si>
    <t xml:space="preserve">13. The Payment Date should be as close as possible to the Record Date, preferably the next Business Day for cash outturns and the next Business Day for securities outturns. </t>
  </si>
  <si>
    <r>
      <t>14.</t>
    </r>
    <r>
      <rPr>
        <sz val="10"/>
        <rFont val="Times New Roman"/>
        <family val="1"/>
      </rPr>
      <t xml:space="preserve">  </t>
    </r>
    <r>
      <rPr>
        <sz val="10"/>
        <rFont val="Arial"/>
        <family val="2"/>
      </rPr>
      <t>Payments should be by Book Entry.</t>
    </r>
  </si>
  <si>
    <r>
      <t>15.</t>
    </r>
    <r>
      <rPr>
        <sz val="10"/>
        <rFont val="Times New Roman"/>
        <family val="1"/>
      </rPr>
      <t xml:space="preserve">  </t>
    </r>
    <r>
      <rPr>
        <sz val="10"/>
        <rFont val="Arial"/>
        <family val="2"/>
      </rPr>
      <t>Redemptions should be processed separately from Interest Payments even if their Payment Dates coincide.</t>
    </r>
  </si>
  <si>
    <r>
      <t>16.</t>
    </r>
    <r>
      <rPr>
        <sz val="10"/>
        <rFont val="Times New Roman"/>
        <family val="1"/>
      </rPr>
      <t xml:space="preserve">  </t>
    </r>
    <r>
      <rPr>
        <sz val="10"/>
        <rFont val="Arial"/>
        <family val="2"/>
      </rPr>
      <t xml:space="preserve">An ISIN that is different from the ISIN of the Underlying Security should be allocated to each outturn security. </t>
    </r>
  </si>
  <si>
    <t>18.  For Payments in securities, the following should apply:</t>
  </si>
  <si>
    <t>Voluntary Reorganisations</t>
  </si>
  <si>
    <t xml:space="preserve">Information from Issuer/Offeror to Issuer (I)CSD </t>
  </si>
  <si>
    <t xml:space="preserve">1. The Issuer or the Offeror, as the case may be, should inform the Issuer (I)CSD of the details of a Voluntary Reorganisation, including the key dates, as soon as the Issuer, or the Offeror, has publicly announced the Corporate Action according to applicable law. The Issuer or the Offeror, as the case may be, should also inform the Issuer (I)CSD of any change or confirmation of the Corporate Action. </t>
  </si>
  <si>
    <t xml:space="preserve">4. The Issuer (I)CSD should communicate the information, and any subsequent information, without undue delay of receipt from the Issuer or the Offeror, as the case may be, to all its participants1 who, at the time of the announcement, have a direct holding or Pending Transaction in the Underlying Security with the Issuer (I)CSD. </t>
  </si>
  <si>
    <t xml:space="preserve">9. The information should be communicated to Intermediaries in formatted electronic form using standards defined and used by the securities industry, such as the ISO standards, irrespective from the communication channel used. </t>
  </si>
  <si>
    <t xml:space="preserve">11. The public announcement by the Issuer or the Offeror, as the case may be, under standard 1 above should be made at least 2 Business Days before the start of the Election Period as determined by the Issuer or the Offeror respectively. </t>
  </si>
  <si>
    <t xml:space="preserve">12. The start of the Election Period as determined by the Issuer or the Offeror, as the case may be, should be at least 10 Business Days before the Market Deadline1. </t>
  </si>
  <si>
    <t xml:space="preserve">15. The Payment Date should be as close as possible to the Market Deadline, preferably the next Business Day. </t>
  </si>
  <si>
    <t xml:space="preserve">16. When the Voluntary Reorganisation is conditional, the Issuer or the Offeror, as the case may be, should publish the result of the elections. The results publication date should follow the Market Deadline as soon as possible, preferably the next Business Day, but before the Payment is made. Payment Date should preferably be 1 Business Day after results publication date. </t>
  </si>
  <si>
    <r>
      <t>17.</t>
    </r>
    <r>
      <rPr>
        <sz val="10"/>
        <rFont val="Times New Roman"/>
        <family val="1"/>
      </rPr>
      <t xml:space="preserve">  </t>
    </r>
    <r>
      <rPr>
        <sz val="10"/>
        <rFont val="Arial"/>
        <family val="2"/>
      </rPr>
      <t>Payments should be by Book Entry.</t>
    </r>
  </si>
  <si>
    <r>
      <t>18.</t>
    </r>
    <r>
      <rPr>
        <sz val="10"/>
        <rFont val="Times New Roman"/>
        <family val="1"/>
      </rPr>
      <t xml:space="preserve">  </t>
    </r>
    <r>
      <rPr>
        <sz val="10"/>
        <rFont val="Arial"/>
        <family val="2"/>
      </rPr>
      <t>An ISIN that is different from the ISIN of the Underlying Security should be allocated to each outturn security.</t>
    </r>
  </si>
  <si>
    <r>
      <t>19.</t>
    </r>
    <r>
      <rPr>
        <sz val="10"/>
        <rFont val="Times New Roman"/>
        <family val="1"/>
      </rPr>
      <t xml:space="preserve">  </t>
    </r>
    <r>
      <rPr>
        <sz val="10"/>
        <rFont val="Arial"/>
        <family val="2"/>
      </rPr>
      <t>Each Option should have a unique identifier provided by the Issuer or the Offeror, as the case may be, that will be maintained by the Issuer (I)CSD and all Intermediaries.</t>
    </r>
  </si>
  <si>
    <r>
      <t>20.</t>
    </r>
    <r>
      <rPr>
        <sz val="10"/>
        <rFont val="Times New Roman"/>
        <family val="1"/>
      </rPr>
      <t xml:space="preserve">  </t>
    </r>
    <r>
      <rPr>
        <sz val="10"/>
        <rFont val="Arial"/>
        <family val="2"/>
      </rPr>
      <t>Elections should be communicated from the last intermediary in the Chain of Intermediaries up to the Issuer or the Offeror, as the case may be, in formatted electronic form using standards defined and used by the securities industry such as the ISO standards, irrespective of the communication channel used.</t>
    </r>
  </si>
  <si>
    <r>
      <t>21.</t>
    </r>
    <r>
      <rPr>
        <sz val="10"/>
        <rFont val="Times New Roman"/>
        <family val="1"/>
      </rPr>
      <t xml:space="preserve">  </t>
    </r>
    <r>
      <rPr>
        <sz val="10"/>
        <rFont val="Arial"/>
        <family val="2"/>
      </rPr>
      <t>Securities on which an election is made should be separated accounting-wise by the (I)CSD and all Intermediaries from non-elected securities.</t>
    </r>
  </si>
  <si>
    <t>a) From Issuers or Offerors to (I)CSD participants, Payments should be made through the Issuer (I)CSD using the same Payment mechanism as for other cash transactions through the Issuer (I)CSD.</t>
  </si>
  <si>
    <t>b) Payments by Issuers, Offerors and Issuer (I)CSDs should be in the original currency as per the announcement under standard 1 above.</t>
  </si>
  <si>
    <t>c) The Issuer or the Offeror, as the case may be, should make Payments as early as possible after opening of the Payment system and no later than 12:00 noon Issuer (I)CSD local time.</t>
  </si>
  <si>
    <t>d) If a correction of the Payment is necessary, it should take the form of a complete reversal of the Payment followed by a new, correct Payment.</t>
  </si>
  <si>
    <r>
      <t>23.</t>
    </r>
    <r>
      <rPr>
        <sz val="10"/>
        <rFont val="Times New Roman"/>
        <family val="1"/>
      </rPr>
      <t xml:space="preserve">  </t>
    </r>
    <r>
      <rPr>
        <sz val="10"/>
        <rFont val="Arial"/>
        <family val="2"/>
      </rPr>
      <t>For Payments in securities the Issuer or the Offeror, as the case may be, should make Payments to the Issuer (I)CSD as early as possible and no later than the opening of the settlement system for settlements on the relevant Payment Date.</t>
    </r>
  </si>
  <si>
    <t xml:space="preserve">Creation </t>
  </si>
  <si>
    <t>2. Concurring Bilateral Input should allow to determine whether the underlying trade is “ex” or “cum” and the (I)CSD or CCP should take this into account for the creation of a Market Claim, irrespective of the actual Ex Date.</t>
  </si>
  <si>
    <t>3. The (I)CSD or the CCP should create the Market Claims by end of Record Date or, for Transactions that become eligible for a Market Claim after Record Date, as soon as possible and not later than twenty Business Days thereafter.</t>
  </si>
  <si>
    <t>4. All Market Claims should be in the outturn of the Distribution to which they relate.</t>
  </si>
  <si>
    <t>5. The Intended Settlement Date of the Market Claim should be on the Payment Date. If it is created after the Payment Date, it should be on the earliest settlement date.</t>
  </si>
  <si>
    <t>6. The settlement of the Market Claim should be independent from the settlement of the Underlying Transaction to which the Market Claim relates. However, (I)CSDs should provide a user friendly tool to manage the interdependency between the Market Claim and the Underlying Transaction.</t>
  </si>
  <si>
    <t>7. The withholding rate applied to the Distribution by the Issuer (I)CSD should also apply to the Market Claim.</t>
  </si>
  <si>
    <t>Reporting</t>
  </si>
  <si>
    <t>8. Market Claims should be reported as such by the (I)CSD or the CCP and any other participant down the Chain of Intermediaries, at both the time of the creation and the settlement of the Market Claim, referencing both the Distribution and the Underlying Transaction that gave rise to the Market Claim.</t>
  </si>
  <si>
    <t>9. The reporting should be done in formatted electronic form using standards defined and used by the industry, such as the ISO standards, irrespective of the communication channel used.</t>
  </si>
  <si>
    <t>1. A Transformation should be processed for Pending Transactions on Record Date in the event of a Mandatory Reorganisation and, when a Buyer Protection has been agreed, a Voluntary Reorganisation.</t>
  </si>
  <si>
    <t>2. The (I)CSD or the CCP should process the Transformation, cancelling matched instructions still pending by the end of Record Date (“Original Transaction”) and replacing them by new matched instructions in the outturn ISIN and/or cash (“Replacement Transaction”) in accordance with the terms of the Reorganisation. The old trade date should remain unchanged in the Transformation.</t>
  </si>
  <si>
    <t>3. Opt-out facilities should be allowed for Bilateral Input if both parties agree. In case of an opt-out the Original Transaction is cancelled but no new Transaction generated.</t>
  </si>
  <si>
    <t>4. The Transformation should be carried out by the (I)CSD or the CCP between end of Record Date for Mandatory Reorganisations or end of Market Deadline for Voluntary Reorganisations and the opening of the securities settlement system for value next Business Day.</t>
  </si>
  <si>
    <t>5. For Mandatory Reorganisations settlement in the old ISIN should be discontinued after the Record Date or the Market Deadline, as applicable. Input of instruction in the old ISIN should still be possible after the Guaranteed Participation Date / last trading date for instruction with trade date before or on the Guaranteed Participation Date / last trading date. If such instructions match, they will automatically be transformed. Instruction with trade date after Guaranteed Participation Date / last trading date should always be in the new ISIN.</t>
  </si>
  <si>
    <r>
      <t xml:space="preserve">6. The Replacement Transaction should neither settle before the Payment Date nor before the Intended Settlement Date </t>
    </r>
    <r>
      <rPr>
        <sz val="10"/>
        <color indexed="8"/>
        <rFont val="Arial"/>
        <family val="2"/>
      </rPr>
      <t>of the Underlying Transaction.</t>
    </r>
  </si>
  <si>
    <t>7. In case of multiple outturns, each Replacement Transaction should be allowed to settle irrespective of the others.</t>
  </si>
  <si>
    <t>8. When the Reorganisation consists of the replacement of an Underlying Security by cash (typically a final redemption), the Transformation will result in exchanging cash against cash. To ease the reconciliation process (or for fiscal reasons), two new Transactions should be created, one for the original cash amount and the other one for the cash benefit of the Reorganisation.</t>
  </si>
  <si>
    <t>10. Transformations should be reported as such by the (I)CSD and the CCP and any other participant down the Chain of Intermediaries, referencing both the Original Transaction and the Replacement Transaction as well as the Reorganisation reference number of the concerned Corporate Action.</t>
  </si>
  <si>
    <t>11. The reporting should be done in formatted electronic form using standards defined and used by the industry such as the ISO standards, irrespective of the communication channel used.</t>
  </si>
  <si>
    <t>Creation</t>
  </si>
  <si>
    <t>1. A Buyer Protection instruction should be created by the buyer, referencing the Corporate Action, the chosen option(s), the quantity of securities and the Underlying Transaction.</t>
  </si>
  <si>
    <t>2. The Buyer Protection instruction should be communicated from the buyer to the seller without undue delay via the Chain of Intermediaries and the (I)CSDs in formatted electronic form using standards defined and used by the securities industry such as the ISO standards, irrespective of the communication channel used.</t>
  </si>
  <si>
    <t xml:space="preserve">3. The Buyer Protection Deadline should follow the Guaranteed Participation Date by a Settlement Cycle. </t>
  </si>
  <si>
    <t>4.The Buyer Protection Deadline should be at least one Business Day before the Market Deadline.</t>
  </si>
  <si>
    <t>5.Any Buyer Protection instruction by the buyer prior to the Buyer Protection Deadline and related to a Transaction for which the trade date is on or before the Guaranteed Participation Date, with intended settlement date no later than the Buyer Protection Deadline, is a binding instruction and should be accepted without requiring Matching, irrespective of the CSD rules for Transformation.</t>
  </si>
  <si>
    <t>6.Standard 5 above should apply also in case of Buyer Protection instructions being raised against CCPs.</t>
  </si>
  <si>
    <t>7. Buyer Protection Deadlines should be identical across (I)CSDs in Europe.</t>
  </si>
  <si>
    <t>8. In regard of any Buyer Protection instruction by the buyer prior to the Buyer Protection Deadline, settlement of the Underlying Transaction should be allowed until the Buyer Protection Deadline.</t>
  </si>
  <si>
    <t>9. A Buyer Protection instruction  issued on a Pending Transaction that finally settles on or before the Buyer Protection Deadline (end of settlement process) should be void.</t>
  </si>
  <si>
    <t>10. Transactions attached with a valid Buyer Protection that are still pending on the Buyer Protection Deadline should be frozen until their Transformation. This should ensure that the seller executes the buyer’s Buyer Protection instruction.</t>
  </si>
  <si>
    <t>11. The Transformation of the Underlying Transaction should be carried out, in accordance with the Buyer Protection instruction, on the Market Deadline/ Record Date of the concerned Elective Corporate Action.</t>
  </si>
  <si>
    <t>12. For Mandatory Reorganisations with Options, non elected Transactions should transform into the default option set by the Issuer (I)CSD.</t>
  </si>
  <si>
    <t>13. A Buyer Protection instruction should be created by the buyer if the requested option is not the default option, referencing the Corporate Action, the chosen option(s), the quantity of securities and the Underlying Transaction in line with the template.</t>
  </si>
  <si>
    <t>14. The Buyer Protection instruction should be communicated from the buyer to the seller electronically using the template or an ISO message once available.</t>
  </si>
  <si>
    <t xml:space="preserve">15. The Buyer Protection Deadline should follow the Guaranteed Participation Date by a Settlement Cycle. The creation of a Buyer Protection instruction  is possible until close of settlement of the date of the Buyer Protection Deadline. Buyer Protection instructions allocated by a CCP against a seller are allowed until close of settlement of the date of the Buyer Protection Deadline plus one hour.  Each market should issue Buyer Protection Guidelines that include the settlement schedule of the respective (I)CSD and related Buyer Protection Deadlines and Market Deadlines. </t>
  </si>
  <si>
    <t>16. The Buyer Protection Deadline should be at least one Business Day before the Market Deadline.</t>
  </si>
  <si>
    <t>17. Any Buyer Protection instruction by the buyer prior to the Buyer Protection Deadline and related to a Transaction for which the trade date is on or before the Guaranteed Participation Date, with intended settlement date no later than the Buyer Protection Deadline, should be accepted.</t>
  </si>
  <si>
    <r>
      <t>18.</t>
    </r>
    <r>
      <rPr>
        <sz val="10"/>
        <rFont val="Times New Roman"/>
        <family val="1"/>
      </rPr>
      <t> </t>
    </r>
    <r>
      <rPr>
        <sz val="10"/>
        <rFont val="Arial"/>
        <family val="2"/>
      </rPr>
      <t>Standard 17 above should apply also in case of Buyer Protection instructions against CCPs.</t>
    </r>
  </si>
  <si>
    <r>
      <t>19.</t>
    </r>
    <r>
      <rPr>
        <sz val="10"/>
        <rFont val="Times New Roman"/>
        <family val="1"/>
      </rPr>
      <t> </t>
    </r>
    <r>
      <rPr>
        <sz val="10"/>
        <rFont val="Arial"/>
        <family val="2"/>
      </rPr>
      <t>Buyer Protection Deadlines for the same event should be identical across (I)CSDs in Europe.</t>
    </r>
  </si>
  <si>
    <r>
      <rPr>
        <sz val="10"/>
        <rFont val="Arial"/>
        <family val="2"/>
      </rPr>
      <t>20.</t>
    </r>
    <r>
      <rPr>
        <sz val="10"/>
        <rFont val="Times New Roman"/>
        <family val="1"/>
      </rPr>
      <t>  </t>
    </r>
    <r>
      <rPr>
        <sz val="10"/>
        <rFont val="Arial"/>
        <family val="2"/>
      </rPr>
      <t>In regard of any Buyer Protection instruction by the buyer prior to the Buyer Protection Deadline, settlement of the Underlying Transaction should be allowed until the Buyer Protection Deadline.</t>
    </r>
  </si>
  <si>
    <r>
      <t>21.</t>
    </r>
    <r>
      <rPr>
        <sz val="10"/>
        <rFont val="Times New Roman"/>
        <family val="1"/>
      </rPr>
      <t>  </t>
    </r>
    <r>
      <rPr>
        <sz val="10"/>
        <rFont val="Arial"/>
        <family val="2"/>
      </rPr>
      <t>A Buyer Protection instruction  issued on a Pending Transaction that finally settles on or before the Buyer Protection Deadline (end of settlement process) should be void.</t>
    </r>
  </si>
  <si>
    <r>
      <rPr>
        <sz val="10"/>
        <rFont val="Arial"/>
        <family val="2"/>
      </rPr>
      <t>22.</t>
    </r>
    <r>
      <rPr>
        <sz val="10"/>
        <rFont val="Times New Roman"/>
        <family val="1"/>
      </rPr>
      <t> </t>
    </r>
    <r>
      <rPr>
        <sz val="10"/>
        <rFont val="Arial"/>
        <family val="2"/>
      </rPr>
      <t>Transactions attached with a valid Buyer Protection that are still pending on the Buyer Protection Deadline should be cancelled by both the buyer and the seller and reinstructed according to the choice of the buyer to prevent settlement after the Buyer Protection Deadline or their Transformation into the default option.</t>
    </r>
  </si>
  <si>
    <r>
      <t>23.</t>
    </r>
    <r>
      <rPr>
        <sz val="10"/>
        <rFont val="Times New Roman"/>
        <family val="1"/>
      </rPr>
      <t> </t>
    </r>
    <r>
      <rPr>
        <sz val="10"/>
        <rFont val="Arial"/>
        <family val="2"/>
      </rPr>
      <t>The Transformation of the Underlying Transaction should be carried out, in accordance with the Buyer Protection instruction, on the Market Deadline/ Record Date of the concerned Elective Corporate Action.</t>
    </r>
  </si>
  <si>
    <r>
      <t>24.</t>
    </r>
    <r>
      <rPr>
        <sz val="10"/>
        <rFont val="Times New Roman"/>
        <family val="1"/>
      </rPr>
      <t xml:space="preserve"> </t>
    </r>
    <r>
      <rPr>
        <sz val="10"/>
        <rFont val="Arial"/>
        <family val="2"/>
      </rPr>
      <t>For Mandatory Reorganisations with Options, non-elected Transactions should transform into the default option set by the Issuer (I)CSD.</t>
    </r>
  </si>
  <si>
    <t xml:space="preserve">AT - Oesterreichische Kontrollbank (T2S) </t>
  </si>
  <si>
    <t>BE* - Euroclear Bank</t>
  </si>
  <si>
    <t>BE - Euroclear Belgium (T2S)</t>
  </si>
  <si>
    <t>BE - NBB-SSS (T2S)</t>
  </si>
  <si>
    <t>BG - BNBGSSS</t>
  </si>
  <si>
    <t>BG - CD AD</t>
  </si>
  <si>
    <t>CH - SIX SIS (T2S)</t>
  </si>
  <si>
    <t>CY - Cyprus Stock Exchange</t>
  </si>
  <si>
    <t>CZ - CSD Prague</t>
  </si>
  <si>
    <t>CZ - SKD</t>
  </si>
  <si>
    <t>DE - Clearstream Banking Frankfurt (T2S)</t>
  </si>
  <si>
    <t>DK - VP Securities (T2S)</t>
  </si>
  <si>
    <t>EE - Nasdaq CSD (T2S)</t>
  </si>
  <si>
    <t>ES - Iberclear (T2S)</t>
  </si>
  <si>
    <t>FI - Euroclear Finland (T2S)</t>
  </si>
  <si>
    <t>FR - Euroclear France (T2S)</t>
  </si>
  <si>
    <t>FR - ID2S (T2S)</t>
  </si>
  <si>
    <t>GR - BOGS (T2S)</t>
  </si>
  <si>
    <t>GR - ATHEXCSD</t>
  </si>
  <si>
    <t>HR - SKDD</t>
  </si>
  <si>
    <t>HU - KELER (T2S)</t>
  </si>
  <si>
    <t>IT - Monte Titoli (T2S)</t>
  </si>
  <si>
    <t>LT - Nasdaq CSD (T2S)</t>
  </si>
  <si>
    <t>LU* - Clearstream Banking Luxembourg</t>
  </si>
  <si>
    <t>LU - LuxCSD (T2S)</t>
  </si>
  <si>
    <t>LV - Nasdaq CSD (T2S)</t>
  </si>
  <si>
    <t>MT - Malta Stock Exchange (T2S)</t>
  </si>
  <si>
    <t>NL - Euroclear Nederland (T2S)</t>
  </si>
  <si>
    <t>NO - VPS</t>
  </si>
  <si>
    <t>PL - KDPW</t>
  </si>
  <si>
    <t>PL - SKARBNET4</t>
  </si>
  <si>
    <t>PT - Interbolsa (T2S)</t>
  </si>
  <si>
    <t>RO - Depozitarul Central (T2S)</t>
  </si>
  <si>
    <t>RO - National Bank of Romania SSS</t>
  </si>
  <si>
    <t>SE - Euroclear Sweden</t>
  </si>
  <si>
    <t>SI - KDD (T2S)</t>
  </si>
  <si>
    <t>SK - CDCP (T2S)</t>
  </si>
  <si>
    <t>UK - Euroclear UK &amp; Ireland</t>
  </si>
  <si>
    <t>Please select the name of the responding market from the drop-down list:</t>
  </si>
  <si>
    <t>1) For a given transaction, a market claim should be detected by the two Instruction Owners CSDs (IOCs), or the CCP(s) where applicable, of the two counterparties in the transaction.</t>
  </si>
  <si>
    <t>2) The mechanism to detect market claims is at the discretion, and is the responsibility, of the IOCs and the CCPs of the counterparties.</t>
  </si>
  <si>
    <t>3) Maximum time period for claim detection: 20 T2S opening days from record date.</t>
  </si>
  <si>
    <t>Market Claims
Non T2S Markets</t>
  </si>
  <si>
    <t>Transformations
Non T2S Markets</t>
  </si>
  <si>
    <t>Buyer Protection Automated
Non T2S Markets</t>
  </si>
  <si>
    <t>Buyer Protection Manual
Non T2S Markets</t>
  </si>
  <si>
    <t>Comments, Barriers to implementation</t>
  </si>
  <si>
    <t>Implementation Status</t>
  </si>
  <si>
    <t>Change vs 2020?</t>
  </si>
  <si>
    <t>The standard is not complied with anymore</t>
  </si>
  <si>
    <t>16.  For Payments in securities, the following should apply:</t>
  </si>
  <si>
    <t>17.  For Payments of Fractions in cash, where applicable, the following should apply:</t>
  </si>
  <si>
    <t>22.  For Payments in cash, the following should apply:</t>
  </si>
  <si>
    <t>17.  For Payments in cash, the following should apply:</t>
  </si>
  <si>
    <t>Security Distributions</t>
  </si>
  <si>
    <t>Replies</t>
  </si>
  <si>
    <t>20.  For Payments, the following should apply:</t>
  </si>
  <si>
    <t>T2S markets only</t>
  </si>
  <si>
    <t>All markets</t>
  </si>
  <si>
    <t>Non-T2S markets only</t>
  </si>
  <si>
    <t>Not answered</t>
  </si>
  <si>
    <t xml:space="preserve">1. Market Claims should be created, as a separate Transaction without changing the Underlying Transaction, by the (I)CSD or the CCP for all irrevocable settlement transactions (as defined in each market) as follows:
</t>
  </si>
  <si>
    <t xml:space="preserve">a) For securities in units (e.g. shares); From the seller to the buyer, when trade date is before Ex Date and there is a Pending Transaction at close of business of Record Date; or From the seller to the buyer, when trade date is before Ex Date and there is a Pending Transaction at close of business of Record Date;                                                        </t>
  </si>
  <si>
    <t>b) For securities in nominal (e.g. bonds): from the seller to the buyer, if the Intended Settlement Date is on or before the Record Date but there is a Pending Transaction at close of business on Record Date.</t>
  </si>
  <si>
    <t xml:space="preserve">9. When the outturns generate Fractions the number of outturn shares should be rounded down to the nearest whole number.                                                                                           </t>
  </si>
  <si>
    <t xml:space="preserve">a) When the Issuer compensates the Fractions in cash, an additional cash Transaction should be created with a cash amount equal to the number of residual Fractions multiplied by the applicable price, and credited to the buyer.                                                                                                                                                                                                                          </t>
  </si>
  <si>
    <t>b) When net CCP transactions are involved in a Transformation process with Fractions, the CCP could adjust (when necessarily required) the number of new shares and Fractions to maintain a balance between net buyers and net sellers. The price of each Fraction should be the Issuer’ price and the impacted net Transaction(s) should be reduced to their minimum.</t>
  </si>
  <si>
    <t>4) Market claims should be detected after the close of business on record date and during the rest of the claims detection period.</t>
  </si>
  <si>
    <t>5) After record date, the market claim detection mechanism should operate at a minimum once a day after the end of standard T2S daytime settlement processing ("End of Day" in T2S URD) and prior to the start of the next settlement day ("Start of Day" in T2S URD).</t>
  </si>
  <si>
    <t>6) As a general principle, market claims should be detected for all transactions. However, counterparties in the underlying transaction may choose to "opt-out" if they want to indicate that no claim at all should be raised on a given transaction.</t>
  </si>
  <si>
    <t>7) Counterparties in the underlying transaction may choose to include the ex/cum indicator only if they want to deviate from the standard market claim procedure, as described in the CAJWG standards.</t>
  </si>
  <si>
    <t>8) As per CAJWG standards, market claims should be detected only for matched instructions (i.e. irrevocable transactions).</t>
  </si>
  <si>
    <t>9) Market claims should be generated only by the two IOCs (or the CCPs) of the two parties to the transaction. IOCs and CCPs should also generate market claims on behalf of their clients who have access to direct technical connectivity to T2S. Those clients should not generate market claims in T2S.</t>
  </si>
  <si>
    <t>10) For each outturn (result of CA entitlement), there should be the generation of a separate market claim instruction. Types of market claim instructions:
(i) FOP  transfer of securities (receipt and delivery)
(ii) Payment free of delivery (PFOD) transfer of cash;
The payment currency of the (cash) market claim should be the same as the currency of the original corporate action. The currency of the original corporate action is defined by the issuer of the underlying security.  
In case the currency of the corporate action payment is not a T2S Settlement Currency, then the counterparties in the underlying transaction should decide between them how to settle the cash entitlement outside T2S.</t>
  </si>
  <si>
    <t xml:space="preserve">11) When the generation of a market claim instruction results in outturn securities fractions, the number of outturn securities in the market claim instruction should be rounded down to the nearest whole number. Furthermore: a) In case the issuer does not compensate investors for remaining securities fractions, then no further action is required by IOC.
b) In case the issuer compensates investors for remaining securities fractions with cash, an additional PFOD transaction should be generated by IOC transferring cash to the beneficial owner. </t>
  </si>
  <si>
    <t>12) In order to be able identify market claims, a specific ISO transaction type code “CLAI” should be used in the settlement instructions.</t>
  </si>
  <si>
    <t>13) For any individual ISIN, or any individual category of securities, all CSDs/CCPs that accept such securities should use the same rules to generate market claims. The rules, or terms, are defined by the issuer for each corporate  action event.  The issuer should pass them onto the issuer CSD and made available by the issuer CSD to all of its clients, including the Investor CSDs.</t>
  </si>
  <si>
    <t>14) For the settlement of market claim itself (as settled in T2S), the tax statuses of the receiving/delivering accounts should have no direct effect on the amount of cash/securities to be transferred. For a specific ISIN and a specific event, the amount of cash/securities to be transferred should be dependent solely on the number of securities in the underlying transaction. This means that for a specific ISIN and a specific event, the rate of the market claim should always be the same, and should be fixed by the issuer CSD.  (The claim could be an indemnity at, for example, 100% of the gross dividend, or could be a gross or net dividend amount). Subsequent, or in parallel, to the market claim, a withholding agent could process tax adjustments.</t>
  </si>
  <si>
    <t>15) The CSDs/CCPs generating the market claim will identify which T2S dedicated cash accounts should be used.</t>
  </si>
  <si>
    <t>16) Matching is required for all market claims settlement instructions.</t>
  </si>
  <si>
    <t>17) Each CSD/CCP will include in the market claim settlement instruction sent to T2S appropriate references so that its participant can identify and process the claim satisfactorily.</t>
  </si>
  <si>
    <t>19) The market claim transaction should be instructed with the same status (i.e. either ‘on hold’ or ‘released’) as the underlying transaction.</t>
  </si>
  <si>
    <t>20) The standard T2S rules for who can amend settlement instructions should apply.</t>
  </si>
  <si>
    <t>22) The standard T2S rules for cancelling settlement instructions should apply.</t>
  </si>
  <si>
    <t xml:space="preserve">23) In line with the CAJWG standards, the settlement of a market claim should be independent from the settlement of the respective underlying transaction. However, market infrastructures should provide to their participants a user friendly facility which gives them the option to ensure that the market claim is not settled prior to the settlement of the underlying transaction.  </t>
  </si>
  <si>
    <t xml:space="preserve">24) In line with standard T2S settlement conditions will include: (i) payment date has been reached, (ii) resources (cash and/or securities are available.  </t>
  </si>
  <si>
    <t>25) There should be no partial settlement for market claims in cash. Partial settlement should be limited to market claims in securities and take into account the standard T2S rules for partial settlement. Partial settlement indicator of the market claim should replicate the one of the underlying transaction.</t>
  </si>
  <si>
    <t>26) The standard T2S rules for the recycling period should apply.</t>
  </si>
  <si>
    <t>27) Each CSD/CCP generating a market claim will report to its own participant.</t>
  </si>
  <si>
    <t>28) T2S will provide its standard pending/settled transaction reporting. A CSD/CCP may provide additional reporting to its participant.</t>
  </si>
  <si>
    <t>1) At the CCP level: When agreed with the Instruction Owner CSDs (IOCs) the CCP itself can manage the transformation for CCP transactions via a Power Of Attorney (POA) on the participants’ accounts by use of the T2S cancellation and replacement mechanisms.
At the CSD level (both CSDs of the buyer and the seller are connected to T2S):  The IOCs will manage the transformation: (i) When the underlying transaction impacts two accounts in the same IOC. The cancellation and replacement will be managed and instructed in T2S by the IOC itself; (ii) In a cross-CSD transaction, each IOC has to cancel the instruction (bilateral cancellation process in T2S) and to send to T2S the new transformed instruction for matching. 
When the transaction is cross-border (one CSD is in T2S and the other is outside T2S): The T2S connected IOCs/CCP will manage the transformation. CSDs which are not connected to T2S cannot instruct T2S.</t>
  </si>
  <si>
    <t>2) The transformation process shall take place by end of record date or market deadline and during the rest of the transformation detection period (i.e. 20 T2S opening days after the record date/market deadline).</t>
  </si>
  <si>
    <t>3) As a general principle, transformations will be applicable to all eligible transactions.  However, counterparties in the underlying transaction may choose to “opt-out” if they want to deviate from the standard transformation procedures.</t>
  </si>
  <si>
    <t>4) IOCs/CCPs managing the transformation will use the ISO20022 format as specified in the T2S URD. IOCs/CCPs will include in the transformation settlement instructions the appropriate references so that their own participants can identify and process the transformation satisfactorily in their own books. The minimum references required include: T2S reference of the underlying transaction, the “TRAN” ISO settlement transaction condition code, and CSD corporate action event reference. From a T2S system specification perspective, these references are only for information purposes (for CSDs/CCPs participants) as these references do not trigger any specific functionality in T2S (other than standard settlement processing).</t>
  </si>
  <si>
    <t>5) CSD/CCP may match locally the new instructions related to the transformation and send them to T2S as already matched for settlement or send them as separate instructions for matching in T2S.</t>
  </si>
  <si>
    <t>6) Both IOCs/CCPs should send new instructions to T2S, for matching purposes.</t>
  </si>
  <si>
    <t>7) The earliest settlement date (SD) of the new transaction(s) should be the latest between the payment date (PD) of the entitlement and the SD of the underlying transaction.</t>
  </si>
  <si>
    <t>8) The transformed instructions should retain the same characteristics (trade date, cash consideration) as those of the underlying instruction with the possible exception of the three following fields in respect with the terms of the reorganisation:  (i)  The quantity of securities; (ii) The ISIN; (iii) The settlement date (SD).</t>
  </si>
  <si>
    <t>9) The settlement amount of the transformed (new) instructions should be proportional to the ratio of each outturn securities.
In case of multiple outturns (i.e. multiple new ISINs being generated by the transformation process), the new instructions should not be settled as linked settlement in T2S.
The transformed instructions should retain the same characteristics (trade date) as those of the underlying transaction with the possible exception of the four following fields in respect with the terms of the reorganisation:
• The quantity of securities
• The cash consideration should be allocated to the transformed transactions according to the rates provided by the issuer 
• The ISIN
• The settlement date (SD)</t>
  </si>
  <si>
    <t>10) The cash transfer(s) settlement instructions should retain the same characteristics as those of the underlying transaction. If the instruction of the underlying transaction was against payment, two new instructions, in opposite directions, will be created; one for the settlement amount and one for the cash outturn. The transfers should not be linked. If the instruction of the underlying transaction was free of payment, only one transfer, for the cash outturn, will be created.</t>
  </si>
  <si>
    <t>11) When the transformation results in outturn securities fractions, the number of securities should be rounded down to the nearest whole number. Furthermore:
a) In case the issuer does not compensate investors for the remaining securities fractions, then no further action is required by the IOCs 
b) In case the issuer compensates investors for  remaining securities fractions with cash, then an additional PFOD  transaction should be generated by the IOCs</t>
  </si>
  <si>
    <t>12) The transformed transaction should be instructed with the same status as the underlying transaction.</t>
  </si>
  <si>
    <t>13) The new transformed transaction should ensure that the following indicators are correctly replicated: (i) Partialling indicator of the original transaction instruction; (ii) Ex/cum indicator; (iii) Opt-out indicator related to the market claim creation.</t>
  </si>
  <si>
    <t>1) For a given transaction and prior to the BP deadline, the BP requirement will be invoked by the buyer (the buyer will issue BP instructions to the seller).</t>
  </si>
  <si>
    <t>2) When a BP requirement is not invoked by the buyer, then the market default rules for elections should apply.</t>
  </si>
  <si>
    <t>3) The buyer will be tracking open transactions to which he is entitled to elect and will decide whether or not he wants to invoke a BP.</t>
  </si>
  <si>
    <t>4) As per scope in the introduction, all transactions still pending on BP deadline in securities which are subject to a corporate action and a BP regime in the CSD of Issuance can be subject to a BP mechanism.</t>
  </si>
  <si>
    <t>5) No matching is required in the CSDs’ systems. However it is recommended that the seller acknowledges to the buyer, the receipt of the BP instruction.</t>
  </si>
  <si>
    <t>6) The buyer should include in BP instructions, references to the underlying CA and the underlying transaction to which the CA applies (securities trade or other)</t>
  </si>
  <si>
    <t>7) Whether late BP instructions should be accepted should be established on the basis of bilateral agreement between the buyer and the seller, or the CSD/CCP rules – where and when CSDs/CCPs are offering such BP processing services.</t>
  </si>
  <si>
    <t>8) It is recommended that the ISO20022 standards are referred to as the basis for such BP instructions.</t>
  </si>
  <si>
    <t xml:space="preserve">9) BP deadlines for Automated BP mechanism. For trade date T (which is the guaranteed participation date/last trade date of the underlying CA), the BP deadline should be on T+n (where n = settlement cycle) and the market deadline on T+n+1 day Taking as working assumption a T+3 settlement cycle: 
• business day 1 = T; 
• business day 4 = T+3: buyer protection deadline; 
• business day 5 = T+4 market deadline 
BP deadlines for Manual BP mechanism
For BP instructions from actors other than CCPs, the BP deadline is T+n.
For BP instructions from CCPs the BP deadline is T+n+1 hour
</t>
  </si>
  <si>
    <t>10) The BP deadline should be identical across all (I) CSDs in T2S for all securities.</t>
  </si>
  <si>
    <t>11) The BP instruction itself can only be amended by the buyer, before the BP deadline.</t>
  </si>
  <si>
    <t>12) Only the BP election (i.e. corporate action option) can be amended in the BP instruction.</t>
  </si>
  <si>
    <t>13) If the underlying transaction can be settled prior to the BP deadline, it should settle and the BP instruction should be cancelled by the Instruction Owner CSD (IOC) if the IOC offers such a BP service.
When BP is handled bilaterally, the BP is void.</t>
  </si>
  <si>
    <t>14) Process for pending transactions on BP deadline:
In case of Automated BP mechanism
Transactions attached with a valid BP that are still pending at the BP deadline should be frozen (put on hold) by the IOCs until their transformation on market deadline/record date. The Transformation of the underlying transaction should be carried out by the IOCs, in accordance with the BP instruction, at the Market Deadline / Record Date of the voluntary reorganisation.
In case of Manual BP mechanism
If the CSD does not provide an automated BP service, then buyer and seller shall cancel the underlying transaction and re-instruct, in accordance with the BP instruction, at the market deadline / record date of the voluntary reorganisation.</t>
  </si>
  <si>
    <t>15) Conditions for settlement of protected entitlement
In case of Automated BP mechanism
The IOC will set on hold (freeze) and transform in T2S the underlying transaction based on BP instruction it receives (from the buyer).
In case of Manual BP mechanism
The buyer and seller shall amend the underlying transaction (as per current practice: cancel and re-instruct).</t>
  </si>
  <si>
    <t>16) If a buyer wants to make a partial election, they would need to split the original transaction into the shapes they require.</t>
  </si>
  <si>
    <t>17) The Settlement Date (SD) of the protected entitlements should be the payment date of the underlying CA.</t>
  </si>
  <si>
    <t>18) Settlement of BP instructions should take place as specified in the T2S transformations standards.</t>
  </si>
  <si>
    <t>Entity Name</t>
  </si>
  <si>
    <t>Entity Role</t>
  </si>
  <si>
    <t>CSD</t>
  </si>
  <si>
    <t>Custodian</t>
  </si>
  <si>
    <t>Issuer</t>
  </si>
  <si>
    <t>CCP</t>
  </si>
  <si>
    <t>Industry Association</t>
  </si>
  <si>
    <t>Credit Institution</t>
  </si>
  <si>
    <t>National Central Bank</t>
  </si>
  <si>
    <t>Other</t>
  </si>
  <si>
    <t>21) The standard T2S rules for amending settlement instructions should apply.</t>
  </si>
  <si>
    <t>Market Claims (T2S)</t>
  </si>
  <si>
    <t>Transformations (T2S)</t>
  </si>
  <si>
    <t>Buyer Protection (T2S)</t>
  </si>
  <si>
    <t>Market Claims (non-T2S)</t>
  </si>
  <si>
    <t>Sections</t>
  </si>
  <si>
    <t>Participants</t>
  </si>
  <si>
    <t>Answer Options</t>
  </si>
  <si>
    <t>Statistics</t>
  </si>
  <si>
    <t>No changes</t>
  </si>
  <si>
    <t>The standard has been implemented</t>
  </si>
  <si>
    <t>The percentage of compliance is now higher</t>
  </si>
  <si>
    <t>The percentage of compliance is now lower</t>
  </si>
  <si>
    <t xml:space="preserve">ii) </t>
  </si>
  <si>
    <t>iii)</t>
  </si>
  <si>
    <t>iv)</t>
  </si>
  <si>
    <t>v)</t>
  </si>
  <si>
    <t>vi)</t>
  </si>
  <si>
    <t>Cover page - market options</t>
  </si>
  <si>
    <t>Standards - Implementation Status</t>
  </si>
  <si>
    <t xml:space="preserve">Standards - Changes vs 2020? </t>
  </si>
  <si>
    <t>Participants - Entity roles</t>
  </si>
  <si>
    <t>Shareholder ID</t>
  </si>
  <si>
    <t>Transformations
(non-T2S)</t>
  </si>
  <si>
    <t>Shareholder Identification</t>
  </si>
  <si>
    <t>1.1) The Issuer shall send the request to disclose information regarding shareholder identity to the First Intermediary. Alternatively, the Issuer may send a request directly to one or more Intermediary/ies in the chain, provided the Intermediary/ies can verify the request originates from the Issuer. Any update of the SI Request, except in case of extension of Issuer Deadline, shall require a cancellation of the original request and the sending of a new request.</t>
  </si>
  <si>
    <t>1.5) When transmitting information to the (First) Intermediary, the Issuer and Intermediary shall implement appropriate technical and organisational
measures, using standard communication means defined and used by the securities industry, to ensure the security, integrity and authentication
of the information included in the SI Request (as per Article 10 of Implementing Regulation (EU) 2018/1212).</t>
  </si>
  <si>
    <t>1.6) The address of the recipient included in the SI Request from the Issuer shall support the use of standard communication means defined and used
by the securities industry, to allow the security, integrity and authentication of the Response to the SI Request by the Intermediary. Such address
should allow for machine-readable and straight-through processing.</t>
  </si>
  <si>
    <t>(FIRST) INTERMEDIARY TO INTERMEDIARY</t>
  </si>
  <si>
    <t>1.7) The (First) Intermediary who receives from the Issuer or Third Party nominated by the Issuer a request to disclose shareholder identity shall verify
that the request originates from the Issuer. Intermediaries that receive a SI Request from another Intermediary do not need to verify that the
request originates from the Issuer.</t>
  </si>
  <si>
    <t>1.8) In case of past record date:</t>
  </si>
  <si>
    <t>a)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had a holding on Record date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</si>
  <si>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b) The (First) Intermediary shall also communicate any update or cancellation of the SI Request to its Intermediaries, applying the samediligence.</t>
  </si>
  <si>
    <t>1.8) In case of future record date:</t>
  </si>
  <si>
    <t>1.10) When transmitting information to other Intermediaries, the Intermediary shall implement appropriate technical and organisational measures,
using standard communication means defined and used by the securities industry, to ensure the security, integrity and authentication of the
information included in the SI Request (as per Article 9 of Implementing Regulation (EU) 2018/1212)</t>
  </si>
  <si>
    <t>1.9) The SI Request and any update thereof shall be communicated in formatted electronic form using standards defined and used by the securities
industry such as the ISO standards or methodology compatible with ISO, irrespective of the communication channel used (as per Article 10 of Implementing Regulation (EU) 2018/1212).</t>
  </si>
  <si>
    <t>Record Date</t>
  </si>
  <si>
    <t>2.1) The Record Date is the date set by the Issuer, on which the shareholder identity shall be determined, based on the settled positions struck in the
books of the First Intermediary by book-entry at the close of its business. The Record Date shall not be more than 12 months in the past or 30
calendar days in the future.</t>
  </si>
  <si>
    <t>2.2) If the Issuer chooses a Record Date more than seven business days in the past or includes a ‘Date from which the shares have been held’, it will
affect the straight through processing of the request and therefore, the (First) Intermediary’s may not be able to respect the deadlines other than
the Issuer Deadline (see also Standard 3.1 below).</t>
  </si>
  <si>
    <t>Response to Shareholder Identification request</t>
  </si>
  <si>
    <t>3.1) The response to the request to disclose shareholder identity shall be provided and transmitted by each Intermediary to the address defined in
the request without delay and no later than during the business day immediately following the record date or the date of receipt of the
request by the responding Intermediary, whichever occurs later.
In addition, each Intermediary shall provide and transmit the response to the SI request by the Issuer Deadline. The Issuer Deadline should be
at least ten Business Days after the date of the SI request.
The deadline referred to in the first paragraph of Standard 3.1 shall not apply to responses to requests or those parts of requests, as
applicable, which
a) cannot be processed as machine-readable and straight-through processing; or
b) are received by the Intermediary more than seven business days after the record date.
In such cases, the response shall be provided and transmitted by the intermediary without delay and in any event by the Issuer Deadline.</t>
  </si>
  <si>
    <t>3.2) Any cancellation to the Response to the SI Request should be done as soon as possible respecting the applicable deadlines referred to in
Standard 3.1. In case the deadlines referred to in Standard 3.1 cannot be met, the Issuer needs to be contacted.</t>
  </si>
  <si>
    <t>3.3) The Response to the SI Request and any cancellation thereof shall include the minimum types of information as defined by the SRD II
Implementing Regulation (EU) 2018/1212 Annex, Table 2 and the relevant ISO 20022 message (seev.047/ seev.048).</t>
  </si>
  <si>
    <t>3.4) The Response to the SI Request and any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</si>
  <si>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t>3.5) The (First) Intermediary shall respond to the SI Request to the address of the recipient of the response as indicated in the request with the
number of shares held and shareholder identity information by type of shareholding (subject to applicable national law) as follows:
▪ shareholding on own account - used to report the Intermediary’s own shares;
▪ nominee shareholding - used to report shares the Intermediary’s client holds on behalf of another person;
▪ beneficial shareholding - used to report shares the Intermediary’s client holds as beneficial owner;
▪ unknown - used when the type of shareholding hasn’t been classified.
If a threshold quantity limiting the request applies, all shareholdings below the threshold quantity may be aggregated by the Intermediary into a
single total number of shares without categorizing by type of shareholding.</t>
  </si>
  <si>
    <t>Not started (0%)</t>
  </si>
  <si>
    <t>Please select a reply…</t>
  </si>
  <si>
    <t>Please indicate the final implementation date in the format MM - YYYY or Qx - YYYY</t>
  </si>
  <si>
    <t>Please indicate the timelines for the implementation of the standard</t>
  </si>
  <si>
    <t>Please describe the obstacles to implementation</t>
  </si>
  <si>
    <t>Please describe here why the standard is not applicable</t>
  </si>
  <si>
    <t xml:space="preserve">For each Standard, the respondent is invited to indicate its level of compliance with the Standard based on a sliding scale of answers from fully implemented (100%) to not implemented (0%). The table below provides further details on the status associated with each answer option. </t>
  </si>
  <si>
    <t>4. Implementation Plan, Milestones, Timelines</t>
  </si>
  <si>
    <t>3. Comments, Barriers to Implementation</t>
  </si>
  <si>
    <t>2. Change vs. 2020</t>
  </si>
  <si>
    <t>In the second column, "Change vs 2020?", markets should indicate if there has been any progress in complying with the standards  ("The standard has been implemented", The percentage of compliance is now higher"), if there has been negative impact on the compliance ("The standard is not complied with anymore", "The percentage of compliance is now lower") or if there was no change ("No changes") since the last monitoring exercise conducted in H2 2020.</t>
  </si>
  <si>
    <t>The standard is fully implemented.</t>
  </si>
  <si>
    <t>The standard is close to full implementation. The majority (but not all) of the market is operating in compliance with the standard.</t>
  </si>
  <si>
    <t>The standard is not yet implemented. Significant levels of non-compliance observed.</t>
  </si>
  <si>
    <t>The standard is not yet implemented. Very low levels of compliance observed.</t>
  </si>
  <si>
    <t>The standard is not implemented.</t>
  </si>
  <si>
    <t>Standard not applicable to the market/responding entity.</t>
  </si>
  <si>
    <t>The column "Implementation Status" allows six answer options as follows:</t>
  </si>
  <si>
    <t>1. Implementation Status</t>
  </si>
  <si>
    <t>Guidelines for filling in the CEG Compliance Monitoring survey</t>
  </si>
  <si>
    <t>For each Standard, the respondent will be invited to populate four columns as follows:
1. Implementation Status
2. Change vs. 2020
3. Comments, Barriers to implementation
4. Implementation Plan, Milestones, Timelines</t>
  </si>
  <si>
    <t xml:space="preserve">i) </t>
  </si>
  <si>
    <t>Not Compliant</t>
  </si>
  <si>
    <t>Change vs 2020?*</t>
  </si>
  <si>
    <t>d) The (First) Intermediary shall also communicate it, without delay, to any not yet informed Intermediary who obtains a holding or is subject to a new Transaction on the Underlying Security after the SI Request until the Record Date.**</t>
  </si>
  <si>
    <t>e)  The (First) Intermediary shall also communicate any update or cancellation of the SI Request to its Intermediaries, applying the same diligence.**</t>
  </si>
  <si>
    <t>Market Claims
T2S markets</t>
  </si>
  <si>
    <t>Transformations
T2S Markets</t>
  </si>
  <si>
    <t>Buyer Protection
T2S Markets</t>
  </si>
  <si>
    <t>On an annual basis, the Advisory Group on Market Infrastructures for Securities and Collateral (AMI-SeCo) organises a compliance monitoring exercise in order to assess current levels of compliance with corporate event standards in Europe. The survey is organised via the AMI-SeCo National Stakeholder Groups (NSGs) established in each market. The results of the compliance monitoring exercise are then assessed by AMI-SeCo's Corporate Events Group (CEG) and the results of this assessment are made publicly available in the AMI-SeCo Corporate Events Compliance Report.</t>
  </si>
  <si>
    <t>The scope of the questions to be answered differs depending on whether the market is participating in T2S or not. Accordingly the sets of standards have been divided into three areas of scope as follows: 
&gt; Standards relevant for all markets (blue); 
&gt; Standards relevant for T2S markets only (green) and;
&gt; Standards relevant for non-T2S markets only (yellow).</t>
  </si>
  <si>
    <r>
      <rPr>
        <u/>
        <sz val="9"/>
        <rFont val="Arial"/>
        <family val="2"/>
      </rPr>
      <t>Monitored entities from T2S markets</t>
    </r>
    <r>
      <rPr>
        <sz val="9"/>
        <rFont val="Arial"/>
        <family val="2"/>
      </rPr>
      <t xml:space="preserve"> are thus required to respond to:
&gt; All questions related to Distributions and Reorganisations in the tab "Standards for CA Processing";
&gt; All the questions in the tab "T2S CA Standards" and;
&gt; All the questions in the tab "Standards for Shareholder ID".</t>
    </r>
  </si>
  <si>
    <r>
      <rPr>
        <u/>
        <sz val="9"/>
        <rFont val="Arial"/>
        <family val="2"/>
      </rPr>
      <t>Monitored entitites from non-T2S markets</t>
    </r>
    <r>
      <rPr>
        <sz val="9"/>
        <rFont val="Arial"/>
        <family val="2"/>
      </rPr>
      <t xml:space="preserve"> are required to respond to: 
&gt; All the questions in the tab "Standards for CA processing" and;
&gt; All the questions in the tab "Standards for Shareholder ID".</t>
    </r>
  </si>
  <si>
    <t>These sets of standards are relevant for ALL markets</t>
  </si>
  <si>
    <t>These sets of standards are relevant for T2S markets only</t>
  </si>
  <si>
    <t>These sets of standards are relevant for NON-T2S markets only</t>
  </si>
  <si>
    <t>This set of standards is relevant for ALL markets</t>
  </si>
  <si>
    <t>4.1) Has the Shareholder Rights Directive II (SRD2) been transposed into national legislation in your market?</t>
  </si>
  <si>
    <t>Note: Depending on the Implementation Status, more information may be requested in the following two columns (3 and 4). If the standard is fully implemented, no further information is required.
Note: For the 2021 monitoring exercise, the "Standards for Shareholder ID" template is pre-filled with the default answer "No changes".</t>
  </si>
  <si>
    <t>This column invites the respondent to (i) provide any additional comment they may have on the implementation status and (ii) seeks to identify any barriers which may exist that are preventing full implementation of the standard. When the Implementation Status is not "100%", an automatic message appears in this column inviting the respondent to describe the obstacles to implementation or to indicate why the standard is not applicable. Please over-write the existing text in the cell to provide the relevant details.</t>
  </si>
  <si>
    <t>This column collects information on the plan to comply with the standard (relevant in cases where the standard has not yet been fully implemented). You are requested to provide an implementation date in the format MM - YYYY or Qx-YYYY.</t>
  </si>
  <si>
    <t>Overview of Responses</t>
  </si>
  <si>
    <t>Additional questions (for information purposes only***)</t>
  </si>
  <si>
    <t xml:space="preserve">Notes 
* This set of standards is monitored for the first time, please keep the pre-selected option "No changes".
** Standard 1.8.c, 1.8.d, 1.8.e (originally Standards 1.8.a, 1.8.b, 1.8.c) have been renamed to avoid confusion with Standards 1.8.a and 1.8.b for past record dates.
*** Questions 4.1 and 4.2 are not counted in the statistics in the sheet 'Summary of self-assessment'. </t>
  </si>
  <si>
    <t>No. Of Standards</t>
  </si>
  <si>
    <t>Buyer Protection Automatic     
(non-T2S)</t>
  </si>
  <si>
    <t>Buyer Protection Manual          
(non-T2S)</t>
  </si>
  <si>
    <t>Issuer Agents</t>
  </si>
  <si>
    <t>1.2) The Issuer shall send a separate SI request for each ISIN security identifier he wants to collect shareholder identification information.</t>
  </si>
  <si>
    <t>1.3) The SI Request and any update or cancellation thereof shall include the minimum types of information as defined by the SRD II Implementing Regulation (EU) 2018/1212 Annex, Table 1 and the relevant ISO 20022 message (seev.045/ seev.046).</t>
  </si>
  <si>
    <t>1.4) The SI Request and any update or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</si>
  <si>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t>c)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has a holding or Pending Transaction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</si>
  <si>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4.2) Please confirm that the legal definition of shareholder for the purpose of SRD2 shareholder identification for securities issued in your market corresponds to the end investor. If it does not, please advise which party in the custody chain is legally considered to be the shareholder for the purpose of SRD2 shareholder identification, and how this impacts both the operational process for the identification of shareholders, and compliance with the standards</t>
  </si>
  <si>
    <r>
      <t xml:space="preserve">The spreadsheet "Summary of self-assessment" offers a statistical and visual overview of the replies contained in the templates. Missing replies are highlighted in yellow. </t>
    </r>
    <r>
      <rPr>
        <b/>
        <sz val="9"/>
        <color theme="1"/>
        <rFont val="Arial"/>
        <family val="2"/>
      </rPr>
      <t>Please ensure that all responses have been provided to all relevant standards prior to returning the filled-in survey.</t>
    </r>
  </si>
  <si>
    <t>Compliance of foreign markets</t>
  </si>
  <si>
    <t>Compliance of foreign markets  (for ALL markets)</t>
  </si>
  <si>
    <t>Standard Set</t>
  </si>
  <si>
    <t>Standard Nr.</t>
  </si>
  <si>
    <t>Case Description</t>
  </si>
  <si>
    <t>AT</t>
  </si>
  <si>
    <t>BE</t>
  </si>
  <si>
    <t>BG</t>
  </si>
  <si>
    <t>CH</t>
  </si>
  <si>
    <t>CY</t>
  </si>
  <si>
    <t>CZ</t>
  </si>
  <si>
    <t>DE</t>
  </si>
  <si>
    <t>DK</t>
  </si>
  <si>
    <t>EE</t>
  </si>
  <si>
    <t>ES</t>
  </si>
  <si>
    <t>FI</t>
  </si>
  <si>
    <t>FR</t>
  </si>
  <si>
    <t>GR</t>
  </si>
  <si>
    <t>HR</t>
  </si>
  <si>
    <t>HU</t>
  </si>
  <si>
    <t>IT</t>
  </si>
  <si>
    <t>LT</t>
  </si>
  <si>
    <t>LU</t>
  </si>
  <si>
    <t>MT</t>
  </si>
  <si>
    <t>NL</t>
  </si>
  <si>
    <t>LV</t>
  </si>
  <si>
    <t>NO</t>
  </si>
  <si>
    <t>PL</t>
  </si>
  <si>
    <t>PT</t>
  </si>
  <si>
    <t>RO</t>
  </si>
  <si>
    <t>SE</t>
  </si>
  <si>
    <t>SI</t>
  </si>
  <si>
    <t>SK</t>
  </si>
  <si>
    <t>UK</t>
  </si>
  <si>
    <t>Buyer Protection Automatic (non-T2S)</t>
  </si>
  <si>
    <t>Buyer Protection Manual (non-T2S)</t>
  </si>
  <si>
    <t>Transformations (non-T2S)</t>
  </si>
  <si>
    <t>Non compliance of foreign markets - Sets of stdandards</t>
  </si>
  <si>
    <t>Non compliance of foreign markets - Markets</t>
  </si>
  <si>
    <r>
      <t xml:space="preserve">The completed survey should be returned to the AMI-SeCo NSG Secretary in each market by </t>
    </r>
    <r>
      <rPr>
        <b/>
        <sz val="10"/>
        <color rgb="FF003299"/>
        <rFont val="Arial"/>
        <family val="2"/>
      </rPr>
      <t>Friday 17 September</t>
    </r>
    <r>
      <rPr>
        <sz val="10"/>
        <color theme="1"/>
        <rFont val="Arial"/>
        <family val="2"/>
      </rPr>
      <t>.</t>
    </r>
  </si>
  <si>
    <t>Non compliance of foreign markets - Answer options</t>
  </si>
  <si>
    <t>Yes</t>
  </si>
  <si>
    <t>No</t>
  </si>
  <si>
    <t>Please provide here any additional information on related plans and timelines</t>
  </si>
  <si>
    <t>The monitoring exercise aims to collect information on compliance with the standard from the whole market. For each set of standards, please list in the table at the top the names and the role of the entities that were involved in the monitoring exercise.</t>
  </si>
  <si>
    <t>Please list, in the tables below, the name and role of the entities that took part in the monitoring exercise</t>
  </si>
  <si>
    <t>This section invites the respondent to share views on compliance by other markets and highlight significant cases of non-compliance related to foreign securities and / or to domestic securities held by foreign intermediaries. 
Information included in this section will not directly affect the compliance status of the other markets, but will offer the basis for a discussion in the Corporate Events Group and will help to guarantee the correct assessment of compliance in all markets.</t>
  </si>
  <si>
    <t>Securities Distributions</t>
  </si>
  <si>
    <t xml:space="preserve">NATIONAL BANK OF GREECE SA. </t>
  </si>
  <si>
    <t>ATHEXCSD</t>
  </si>
  <si>
    <t>Currently the Issuer provides such information electronically, through formatted fields in forms and xml based transfer as provided by the HERMES system of ATHEX.</t>
  </si>
  <si>
    <t>According to new ATHEX Regulation (as of October 10, 2011):
- Issuers, whose stocks participate in the FTSE/ATHEX indices, as well as the issuers of the list of stocks that could possibly replace them, must provide information in both Greek and English. 
- Foreign issuers must send their corresponding reporting information in English  (at least).
- The remaining issuers in ATHEX are not obliged by the ATHEX Regulation to send information in English,however this is technically possible.</t>
  </si>
  <si>
    <t>The payment date may be any day within a period of three (3) business days after the RD.</t>
  </si>
  <si>
    <t>technical and regulatory changes from ATHEXCSD are required to implement the standard</t>
  </si>
  <si>
    <t>`</t>
  </si>
  <si>
    <t>Corporate actions are only effected on settled positions as of record date. Guaranteed participation will be implemented as part of the compliance to CSDR's Settlement Discipline Regime.</t>
  </si>
  <si>
    <t>Corporate actions are only effected on settled positions as of record date. Buyer protection will be implemented as part of the compliance to CSDR's Settlement Discipline Regime.</t>
  </si>
  <si>
    <t>Requires notification and adjustments to Issuer procedures, consultation with local Regulator, changes in the ATHEX Rulebook</t>
  </si>
  <si>
    <t>Corporate actions are only effected on settled positions as of record date Market claims will be implemented as part of the compliance to CSDR's Settlement Discipline Regime.</t>
  </si>
  <si>
    <t>Corporate actions are only effected on settled positions as of record date. Depending on corporate action type, trading may be suspended in order not to have pending settlements at the record date (e.g. reverse split). Furthermore, failed settlements are arranged untill the record date at the latest. Transformations will be implemented as part of the compliance to CSDR's Settlement Discipline Regime.</t>
  </si>
  <si>
    <t>Corporate actions are only effected on settled positions as of record date. An automated process will be implemented as part of the compliance to CSDR's Settlement Discipline Regime.</t>
  </si>
  <si>
    <t>ATHEXCSD was granted the operating license under CSDR by Hellenic Capital Market Commission with date of entry into force 12/04/2021. Effective that date, the omnibus account structure was introduced and thus the Shareholder Identification requests were initiated by the Issuers. ATHEXCSD presented the SRD II requirements and its services to address these requirements to both the Issuers and Participants of ATHEXCSD.</t>
  </si>
  <si>
    <t>ATHEXCSD was granted the operating license under CSDR by Hellenic Capital Market Commission with date of entry into force 12/04/2021. Effective that date, the omnibus account structure was introduced and thus the Shareholder Identification requests were initiated by the Issuers. ATHEXCSD presented the SRD II requirements and its services to address these requirements to both the Issuers and Participants of ATHEXCSD.
This process is in place by ATHEXCSD.</t>
  </si>
  <si>
    <r>
      <t xml:space="preserve">ATHEXCSD was granted the operating license under CSDR by Hellenic Capital Market Commission with date of entry into force 12/04/2021. Effective that date, the omnibus account structure was introduced and thus the Shareholder Identification requests were initiated by the Issuers. ATHEXCSD presented the SRD II requirements and its services to address these requirements to both the Issuers and Participants of ATHEXCSD.
</t>
    </r>
    <r>
      <rPr>
        <sz val="10"/>
        <rFont val="Arial"/>
        <family val="2"/>
        <charset val="161"/>
      </rPr>
      <t>Fully implemented by ATHEXCSD as First Intermediary (ISSUER CSD) as per market standards. Pending automated implementation for transmission by ATHEXCSD as Intermediary (INVESTOR CSD)</t>
    </r>
  </si>
  <si>
    <t>ATHEXCSD was granted the operating license under CSDR by Hellenic Capital Market Commission with date of entry into force 12/04/2021. Effective that date, the omnibus account structure was introduced and thus the Shareholder Identification requests were initiated by the Issuers. ATHEXCSD presented the SRD II requirements and its services to address these requirements to both the Issuers and Participants of ATHEXCSD.
ATHEXCSD has implemented connection to FINPLUS and is using ISO 20022 standards
Fully implemented by ATHEXCSD as First Intermediary (ISSUER CSD) as per market standards. Pending automated implementation for transmission by ATHEXCSD as Intermediary (INVESTOR CSD)</t>
  </si>
  <si>
    <t>The  Shareholder Rights Directive II (SRD2) has been transposed into national legislation in the Greek Market on 17/07/2020 by Greek Law no. 4706/2020</t>
  </si>
  <si>
    <t xml:space="preserve">As regards the individual accounts, the shareholder is the one registered in the registry of the CSD which is also the end investor.
As regards the omnibus accounts, the shareholder is the one identified as such by the intermidiary which holds the account or any case of more than one intermediaries in a chain of intermediaries the shareholder is identified as such by the intermidiary who possess the relevant infromation. </t>
  </si>
  <si>
    <t>18) The market claim should be instructed in T2S by using as trade date of the claim, the same date as the trade date of the underlying transaction.  The settlement date of the market claim should be the payment date of the transaction.  The settlement date of the market claim should be the payment date of the underlying corporate 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</si>
</sst>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scheme val="minor"/>
    </font>
    <font>
      <sz val="11"/>
      <color rgb="FF003299"/>
      <name val="Arial"/>
      <family val="2"/>
    </font>
    <font>
      <b/>
      <sz val="11"/>
      <color rgb="FF003299"/>
      <name val="Arial"/>
      <family val="2"/>
    </font>
    <font>
      <sz val="10"/>
      <color rgb="FF003299"/>
      <name val="Arial"/>
      <family val="2"/>
    </font>
    <font>
      <b/>
      <sz val="10"/>
      <color rgb="FF003299"/>
      <name val="Arial"/>
      <family val="2"/>
    </font>
    <font>
      <sz val="10"/>
      <color theme="1"/>
      <name val="Arial"/>
      <family val="2"/>
    </font>
    <font>
      <sz val="10"/>
      <name val="Arial"/>
      <family val="2"/>
    </font>
    <font>
      <b/>
      <sz val="10"/>
      <name val="Arial"/>
      <family val="2"/>
    </font>
    <font>
      <sz val="10"/>
      <name val="Times New Roman"/>
      <family val="1"/>
    </font>
    <font>
      <vertAlign val="superscript"/>
      <sz val="10"/>
      <name val="Arial"/>
      <family val="2"/>
    </font>
    <font>
      <sz val="10"/>
      <color indexed="8"/>
      <name val="Arial"/>
      <family val="2"/>
    </font>
    <font>
      <b/>
      <sz val="12"/>
      <name val="Arial"/>
      <family val="2"/>
    </font>
    <font>
      <b/>
      <sz val="20"/>
      <name val="Arial"/>
      <family val="2"/>
    </font>
    <font>
      <b/>
      <sz val="20"/>
      <color theme="1"/>
      <name val="Arial"/>
      <family val="2"/>
    </font>
    <font>
      <b/>
      <sz val="8"/>
      <color theme="1"/>
      <name val="Arial"/>
      <family val="2"/>
    </font>
    <font>
      <b/>
      <sz val="7"/>
      <color theme="0"/>
      <name val="Arial"/>
      <family val="2"/>
    </font>
    <font>
      <sz val="12"/>
      <name val="Arial"/>
      <family val="2"/>
    </font>
    <font>
      <sz val="11"/>
      <color theme="1"/>
      <name val="Calibri"/>
      <family val="2"/>
      <scheme val="minor"/>
    </font>
    <font>
      <sz val="10"/>
      <color theme="1"/>
      <name val="Calibri"/>
      <family val="2"/>
      <scheme val="minor"/>
    </font>
    <font>
      <sz val="9"/>
      <color theme="1"/>
      <name val="Arial"/>
      <family val="2"/>
    </font>
    <font>
      <i/>
      <sz val="10"/>
      <color theme="1"/>
      <name val="Arial"/>
      <family val="2"/>
    </font>
    <font>
      <i/>
      <sz val="9"/>
      <color theme="1"/>
      <name val="Arial"/>
      <family val="2"/>
    </font>
    <font>
      <i/>
      <sz val="9"/>
      <name val="Arial"/>
      <family val="2"/>
    </font>
    <font>
      <b/>
      <i/>
      <sz val="9"/>
      <color rgb="FF003299"/>
      <name val="Arial"/>
      <family val="2"/>
    </font>
    <font>
      <i/>
      <sz val="11"/>
      <color theme="1"/>
      <name val="Calibri"/>
      <family val="2"/>
      <scheme val="minor"/>
    </font>
    <font>
      <sz val="9"/>
      <name val="Arial"/>
      <family val="2"/>
    </font>
    <font>
      <u/>
      <sz val="9"/>
      <name val="Arial"/>
      <family val="2"/>
    </font>
    <font>
      <b/>
      <sz val="12"/>
      <color theme="1"/>
      <name val="Arial"/>
      <family val="2"/>
    </font>
    <font>
      <sz val="12"/>
      <color theme="1"/>
      <name val="Arial"/>
      <family val="2"/>
    </font>
    <font>
      <b/>
      <sz val="9"/>
      <color theme="1"/>
      <name val="Arial"/>
      <family val="2"/>
    </font>
    <font>
      <b/>
      <sz val="8"/>
      <color theme="0"/>
      <name val="Arial"/>
      <family val="2"/>
    </font>
    <font>
      <b/>
      <i/>
      <sz val="8"/>
      <color theme="1"/>
      <name val="Arial"/>
      <family val="2"/>
    </font>
    <font>
      <sz val="11"/>
      <color theme="1"/>
      <name val="Arial"/>
      <family val="2"/>
    </font>
    <font>
      <b/>
      <sz val="8"/>
      <color rgb="FF003299"/>
      <name val="Arial"/>
      <family val="2"/>
    </font>
    <font>
      <b/>
      <sz val="10"/>
      <color theme="1"/>
      <name val="Arial"/>
      <family val="2"/>
    </font>
    <font>
      <b/>
      <sz val="20"/>
      <color rgb="FF003299"/>
      <name val="Arial"/>
      <family val="2"/>
    </font>
    <font>
      <sz val="10"/>
      <name val="Arial"/>
      <family val="2"/>
      <charset val="161"/>
    </font>
    <font>
      <sz val="10"/>
      <name val="Calibri"/>
      <family val="2"/>
      <charset val="161"/>
      <scheme val="minor"/>
    </font>
    <font>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3299"/>
        <bgColor indexed="64"/>
      </patternFill>
    </fill>
    <fill>
      <patternFill patternType="solid">
        <fgColor theme="7" tint="0.59999389629810485"/>
        <bgColor indexed="64"/>
      </patternFill>
    </fill>
    <fill>
      <patternFill patternType="solid">
        <fgColor rgb="FFC00000"/>
        <bgColor indexed="64"/>
      </patternFill>
    </fill>
  </fills>
  <borders count="45">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3299"/>
      </left>
      <right/>
      <top style="thin">
        <color rgb="FF003299"/>
      </top>
      <bottom style="thin">
        <color rgb="FF003299"/>
      </bottom>
      <diagonal/>
    </border>
    <border>
      <left/>
      <right/>
      <top style="thin">
        <color rgb="FF003299"/>
      </top>
      <bottom style="thin">
        <color rgb="FF003299"/>
      </bottom>
      <diagonal/>
    </border>
    <border>
      <left/>
      <right style="thin">
        <color rgb="FF003299"/>
      </right>
      <top style="thin">
        <color rgb="FF003299"/>
      </top>
      <bottom style="thin">
        <color rgb="FF003299"/>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theme="0"/>
      </bottom>
      <diagonal/>
    </border>
    <border>
      <left style="medium">
        <color indexed="64"/>
      </left>
      <right style="dashed">
        <color theme="0"/>
      </right>
      <top style="medium">
        <color indexed="64"/>
      </top>
      <bottom style="medium">
        <color indexed="64"/>
      </bottom>
      <diagonal/>
    </border>
    <border>
      <left style="dashed">
        <color theme="0"/>
      </left>
      <right style="dashed">
        <color theme="0"/>
      </right>
      <top style="medium">
        <color indexed="64"/>
      </top>
      <bottom style="medium">
        <color indexed="64"/>
      </bottom>
      <diagonal/>
    </border>
    <border>
      <left style="dashed">
        <color theme="0"/>
      </left>
      <right/>
      <top style="medium">
        <color indexed="64"/>
      </top>
      <bottom style="medium">
        <color indexed="64"/>
      </bottom>
      <diagonal/>
    </border>
    <border>
      <left style="medium">
        <color indexed="64"/>
      </left>
      <right style="dashed">
        <color rgb="FF003299"/>
      </right>
      <top style="medium">
        <color indexed="64"/>
      </top>
      <bottom style="thin">
        <color indexed="64"/>
      </bottom>
      <diagonal/>
    </border>
    <border>
      <left style="dashed">
        <color rgb="FF003299"/>
      </left>
      <right style="dashed">
        <color rgb="FF003299"/>
      </right>
      <top style="medium">
        <color indexed="64"/>
      </top>
      <bottom style="thin">
        <color indexed="64"/>
      </bottom>
      <diagonal/>
    </border>
    <border>
      <left style="dashed">
        <color rgb="FF003299"/>
      </left>
      <right style="medium">
        <color indexed="64"/>
      </right>
      <top style="medium">
        <color indexed="64"/>
      </top>
      <bottom style="thin">
        <color indexed="64"/>
      </bottom>
      <diagonal/>
    </border>
    <border>
      <left/>
      <right/>
      <top style="double">
        <color indexed="64"/>
      </top>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s>
  <cellStyleXfs count="3">
    <xf numFmtId="0" fontId="0" fillId="0" borderId="0"/>
    <xf numFmtId="0" fontId="6" fillId="0" borderId="0"/>
    <xf numFmtId="9" fontId="17" fillId="0" borderId="0" applyFont="0" applyFill="0" applyBorder="0" applyAlignment="0" applyProtection="0"/>
  </cellStyleXfs>
  <cellXfs count="181">
    <xf numFmtId="0" fontId="0" fillId="0" borderId="0" xfId="0"/>
    <xf numFmtId="0" fontId="5" fillId="0" borderId="0" xfId="0" applyFont="1"/>
    <xf numFmtId="0" fontId="6" fillId="0" borderId="2" xfId="1" applyFont="1" applyBorder="1" applyAlignment="1">
      <alignment horizontal="left" vertical="top"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6" fillId="0" borderId="2" xfId="0" applyFont="1" applyBorder="1" applyAlignment="1">
      <alignment horizontal="justify" vertical="top" wrapText="1"/>
    </xf>
    <xf numFmtId="0" fontId="6" fillId="0" borderId="10" xfId="0" applyFont="1" applyBorder="1" applyAlignment="1">
      <alignment horizontal="left" vertical="top" wrapText="1"/>
    </xf>
    <xf numFmtId="0" fontId="0" fillId="4" borderId="0" xfId="0" applyFill="1"/>
    <xf numFmtId="0" fontId="1" fillId="4" borderId="0" xfId="0" applyFont="1" applyFill="1" applyAlignment="1">
      <alignment wrapText="1"/>
    </xf>
    <xf numFmtId="0" fontId="3" fillId="4" borderId="0" xfId="0" applyFont="1" applyFill="1"/>
    <xf numFmtId="0" fontId="4" fillId="4" borderId="0" xfId="0" applyFont="1" applyFill="1"/>
    <xf numFmtId="0" fontId="5" fillId="4" borderId="0" xfId="0" applyFont="1" applyFill="1"/>
    <xf numFmtId="0" fontId="0" fillId="4" borderId="0" xfId="0" applyFill="1" applyBorder="1" applyAlignment="1">
      <alignment horizontal="center"/>
    </xf>
    <xf numFmtId="0" fontId="0" fillId="0" borderId="0" xfId="0" applyAlignment="1"/>
    <xf numFmtId="0" fontId="0" fillId="0" borderId="0" xfId="0" applyBorder="1"/>
    <xf numFmtId="0" fontId="0" fillId="0" borderId="0" xfId="0" applyBorder="1" applyAlignment="1"/>
    <xf numFmtId="0" fontId="11" fillId="3" borderId="2"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6" fillId="3" borderId="2" xfId="0" applyFont="1" applyFill="1" applyBorder="1" applyAlignment="1">
      <alignment horizontal="left" vertical="top" wrapText="1"/>
    </xf>
    <xf numFmtId="0" fontId="0" fillId="0" borderId="0" xfId="0" applyFill="1"/>
    <xf numFmtId="0" fontId="0" fillId="0" borderId="0" xfId="0" applyFill="1" applyBorder="1"/>
    <xf numFmtId="0" fontId="18" fillId="0" borderId="24" xfId="0" applyFont="1" applyBorder="1" applyAlignment="1">
      <alignment horizontal="left" vertical="top" wrapText="1"/>
    </xf>
    <xf numFmtId="0" fontId="6" fillId="0" borderId="2" xfId="0" applyFont="1" applyBorder="1" applyAlignment="1">
      <alignment vertical="center"/>
    </xf>
    <xf numFmtId="9" fontId="6" fillId="0" borderId="2" xfId="2" applyNumberFormat="1" applyFont="1" applyBorder="1" applyAlignment="1">
      <alignment horizontal="left" vertical="center"/>
    </xf>
    <xf numFmtId="164" fontId="0" fillId="0" borderId="0" xfId="0" applyNumberFormat="1"/>
    <xf numFmtId="1" fontId="0" fillId="0" borderId="0" xfId="2" applyNumberFormat="1" applyFont="1"/>
    <xf numFmtId="0" fontId="5" fillId="4" borderId="0" xfId="0" applyFont="1" applyFill="1" applyAlignment="1"/>
    <xf numFmtId="0" fontId="20" fillId="4" borderId="0" xfId="0" applyFont="1" applyFill="1" applyAlignment="1"/>
    <xf numFmtId="0" fontId="24" fillId="0" borderId="0" xfId="0" applyFont="1"/>
    <xf numFmtId="0" fontId="19" fillId="0" borderId="24" xfId="0" applyFont="1" applyBorder="1" applyAlignment="1">
      <alignment horizontal="left" vertical="center" wrapText="1"/>
    </xf>
    <xf numFmtId="9" fontId="19" fillId="0" borderId="24" xfId="0" applyNumberFormat="1" applyFont="1" applyBorder="1" applyAlignment="1">
      <alignment horizontal="left" vertical="center" wrapText="1"/>
    </xf>
    <xf numFmtId="0" fontId="28" fillId="0" borderId="0" xfId="0" applyFont="1" applyBorder="1"/>
    <xf numFmtId="0" fontId="28" fillId="0" borderId="0" xfId="0" applyFont="1" applyFill="1" applyBorder="1"/>
    <xf numFmtId="0" fontId="28" fillId="0" borderId="0" xfId="0" applyFont="1"/>
    <xf numFmtId="0" fontId="28" fillId="0" borderId="0" xfId="0" applyFont="1" applyBorder="1" applyAlignment="1"/>
    <xf numFmtId="0" fontId="28" fillId="0" borderId="0" xfId="0" applyFont="1" applyAlignment="1"/>
    <xf numFmtId="9" fontId="0" fillId="0" borderId="0" xfId="2" applyFont="1"/>
    <xf numFmtId="0" fontId="5" fillId="4" borderId="0" xfId="0" applyFont="1" applyFill="1"/>
    <xf numFmtId="0" fontId="19" fillId="0" borderId="24" xfId="0" applyFont="1" applyBorder="1" applyAlignment="1">
      <alignment vertical="center" wrapText="1"/>
    </xf>
    <xf numFmtId="0" fontId="25" fillId="0" borderId="24" xfId="0" applyFont="1" applyBorder="1" applyAlignment="1">
      <alignment vertical="top" wrapText="1"/>
    </xf>
    <xf numFmtId="0" fontId="21" fillId="0" borderId="27" xfId="0" applyFont="1" applyBorder="1" applyAlignment="1">
      <alignment vertical="center" wrapText="1"/>
    </xf>
    <xf numFmtId="0" fontId="22" fillId="0" borderId="24" xfId="0" applyFont="1" applyBorder="1" applyAlignment="1">
      <alignment vertical="center" wrapText="1"/>
    </xf>
    <xf numFmtId="0" fontId="25" fillId="0" borderId="24" xfId="0" applyFont="1" applyBorder="1" applyAlignment="1">
      <alignment vertical="center" wrapText="1"/>
    </xf>
    <xf numFmtId="0" fontId="25" fillId="0" borderId="27" xfId="0" applyFont="1" applyBorder="1" applyAlignment="1">
      <alignment vertical="center" wrapText="1"/>
    </xf>
    <xf numFmtId="0" fontId="19" fillId="0" borderId="27" xfId="0" applyFont="1" applyBorder="1" applyAlignment="1">
      <alignmen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vertical="center" wrapText="1"/>
    </xf>
    <xf numFmtId="0" fontId="2" fillId="4" borderId="0" xfId="0" applyFont="1" applyFill="1" applyAlignment="1">
      <alignment vertical="center" wrapText="1"/>
    </xf>
    <xf numFmtId="0" fontId="5" fillId="4" borderId="0" xfId="0" applyFont="1" applyFill="1" applyBorder="1" applyAlignment="1">
      <alignment horizontal="center"/>
    </xf>
    <xf numFmtId="0" fontId="5" fillId="4" borderId="0" xfId="0" applyFont="1" applyFill="1" applyAlignment="1">
      <alignment wrapText="1"/>
    </xf>
    <xf numFmtId="0" fontId="5" fillId="4" borderId="0" xfId="0" applyFont="1" applyFill="1" applyAlignment="1">
      <alignment vertical="top" wrapText="1"/>
    </xf>
    <xf numFmtId="0" fontId="14" fillId="0" borderId="14" xfId="0" applyFont="1" applyBorder="1" applyAlignment="1">
      <alignment horizontal="center"/>
    </xf>
    <xf numFmtId="0" fontId="31" fillId="0" borderId="14" xfId="0" applyFont="1" applyBorder="1" applyAlignment="1">
      <alignment horizontal="center"/>
    </xf>
    <xf numFmtId="0" fontId="32" fillId="0" borderId="0" xfId="0" applyFont="1"/>
    <xf numFmtId="0" fontId="15" fillId="9" borderId="32"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4" fillId="10" borderId="14" xfId="0" applyFont="1" applyFill="1" applyBorder="1" applyAlignment="1">
      <alignment horizontal="center"/>
    </xf>
    <xf numFmtId="9" fontId="33" fillId="4" borderId="14" xfId="0" applyNumberFormat="1" applyFont="1" applyFill="1" applyBorder="1" applyAlignment="1">
      <alignment horizontal="center"/>
    </xf>
    <xf numFmtId="0" fontId="30" fillId="11" borderId="14" xfId="0" applyFont="1" applyFill="1" applyBorder="1" applyAlignment="1">
      <alignment horizontal="center"/>
    </xf>
    <xf numFmtId="9" fontId="30" fillId="9" borderId="14" xfId="0" applyNumberFormat="1" applyFont="1" applyFill="1" applyBorder="1" applyAlignment="1">
      <alignment horizontal="center"/>
    </xf>
    <xf numFmtId="9" fontId="5" fillId="0" borderId="30" xfId="2" applyFont="1" applyBorder="1" applyAlignment="1">
      <alignment horizontal="center"/>
    </xf>
    <xf numFmtId="9" fontId="5" fillId="0" borderId="2" xfId="2" applyFont="1" applyBorder="1" applyAlignment="1">
      <alignment horizontal="center"/>
    </xf>
    <xf numFmtId="0" fontId="34" fillId="6" borderId="35" xfId="0" applyFont="1" applyFill="1" applyBorder="1" applyAlignment="1">
      <alignment horizontal="center"/>
    </xf>
    <xf numFmtId="0" fontId="34" fillId="6" borderId="36" xfId="0" applyFont="1" applyFill="1" applyBorder="1" applyAlignment="1">
      <alignment horizontal="center"/>
    </xf>
    <xf numFmtId="0" fontId="34" fillId="6" borderId="37" xfId="0" applyFont="1" applyFill="1" applyBorder="1" applyAlignment="1">
      <alignment horizontal="center"/>
    </xf>
    <xf numFmtId="0" fontId="0" fillId="0" borderId="24" xfId="0" applyBorder="1" applyAlignment="1">
      <alignment horizontal="left" vertical="top"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9" fontId="6" fillId="0" borderId="44" xfId="2" applyNumberFormat="1" applyFont="1" applyFill="1" applyBorder="1" applyAlignment="1">
      <alignment horizontal="left" vertical="center"/>
    </xf>
    <xf numFmtId="0" fontId="7" fillId="0" borderId="2" xfId="0" applyFont="1" applyBorder="1" applyAlignment="1">
      <alignment wrapText="1"/>
    </xf>
    <xf numFmtId="0" fontId="0" fillId="0" borderId="0" xfId="0" applyAlignment="1">
      <alignment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37" fillId="0" borderId="2" xfId="0" applyFont="1" applyBorder="1" applyAlignment="1">
      <alignment vertical="center" wrapText="1"/>
    </xf>
    <xf numFmtId="0" fontId="36" fillId="2" borderId="2"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0" fillId="0" borderId="0" xfId="0"/>
    <xf numFmtId="0" fontId="6" fillId="2" borderId="2" xfId="1" applyFont="1" applyFill="1" applyBorder="1" applyAlignment="1">
      <alignment horizontal="center" vertical="center" wrapText="1"/>
    </xf>
    <xf numFmtId="9" fontId="6" fillId="2" borderId="2" xfId="1" applyNumberFormat="1" applyFill="1" applyBorder="1" applyAlignment="1">
      <alignment horizontal="center" vertical="center"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1" fillId="0" borderId="1" xfId="1" applyFont="1" applyBorder="1" applyAlignment="1">
      <alignment horizontal="center" vertical="center" wrapText="1"/>
    </xf>
    <xf numFmtId="0" fontId="12" fillId="4" borderId="1" xfId="1" applyFont="1" applyFill="1" applyBorder="1" applyAlignment="1">
      <alignment horizontal="center" vertical="center" wrapText="1"/>
    </xf>
    <xf numFmtId="0" fontId="13" fillId="0" borderId="0" xfId="0" applyFont="1" applyFill="1" applyBorder="1" applyAlignment="1">
      <alignment horizontal="center" vertical="center"/>
    </xf>
    <xf numFmtId="0" fontId="0" fillId="0" borderId="0" xfId="0" applyFill="1"/>
    <xf numFmtId="0" fontId="27" fillId="0" borderId="0" xfId="0" applyFont="1"/>
    <xf numFmtId="0" fontId="11" fillId="0" borderId="40" xfId="1" applyFont="1" applyBorder="1" applyAlignment="1">
      <alignment horizontal="center" vertical="center" wrapText="1"/>
    </xf>
    <xf numFmtId="0" fontId="28" fillId="0" borderId="41" xfId="0" applyFont="1" applyBorder="1"/>
    <xf numFmtId="0" fontId="37" fillId="2" borderId="2" xfId="0" applyFont="1" applyFill="1" applyBorder="1" applyAlignment="1">
      <alignment horizontal="left" vertical="top" wrapText="1"/>
    </xf>
    <xf numFmtId="0" fontId="38" fillId="3" borderId="2" xfId="0" applyFont="1" applyFill="1" applyBorder="1" applyAlignment="1">
      <alignment vertical="center" wrapText="1"/>
    </xf>
    <xf numFmtId="17" fontId="6" fillId="2" borderId="2" xfId="1" applyNumberFormat="1" applyFont="1" applyFill="1" applyBorder="1" applyAlignment="1">
      <alignment horizontal="center" vertical="center" wrapText="1"/>
    </xf>
    <xf numFmtId="0" fontId="6" fillId="0" borderId="2" xfId="0" applyFont="1" applyFill="1" applyBorder="1" applyAlignment="1">
      <alignment vertical="top" wrapText="1"/>
    </xf>
    <xf numFmtId="9" fontId="6" fillId="0" borderId="2" xfId="1" applyNumberFormat="1" applyFill="1" applyBorder="1" applyAlignment="1">
      <alignment horizontal="center" vertical="center" wrapText="1"/>
    </xf>
    <xf numFmtId="0" fontId="6" fillId="0" borderId="2" xfId="1" applyFont="1" applyFill="1" applyBorder="1" applyAlignment="1">
      <alignment horizontal="center" vertical="center" wrapText="1"/>
    </xf>
    <xf numFmtId="0" fontId="5" fillId="4" borderId="0" xfId="0" applyFont="1" applyFill="1" applyAlignment="1">
      <alignment horizontal="left" vertical="top" wrapText="1"/>
    </xf>
    <xf numFmtId="0" fontId="5" fillId="4" borderId="0" xfId="0" applyFont="1" applyFill="1"/>
    <xf numFmtId="0" fontId="5" fillId="4" borderId="11" xfId="0" applyFont="1" applyFill="1" applyBorder="1" applyAlignment="1">
      <alignment horizontal="center"/>
    </xf>
    <xf numFmtId="0" fontId="5" fillId="4" borderId="12"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2" fillId="4" borderId="31" xfId="0" applyFont="1" applyFill="1" applyBorder="1" applyAlignment="1">
      <alignment horizontal="center" vertical="center" wrapText="1"/>
    </xf>
    <xf numFmtId="0" fontId="19" fillId="0" borderId="27" xfId="0" applyFont="1" applyBorder="1" applyAlignment="1">
      <alignment horizontal="left" vertical="center" wrapText="1"/>
    </xf>
    <xf numFmtId="0" fontId="25" fillId="0" borderId="25" xfId="0" applyFont="1" applyBorder="1" applyAlignment="1">
      <alignment horizontal="left" vertical="top" wrapText="1"/>
    </xf>
    <xf numFmtId="0" fontId="25" fillId="0" borderId="26" xfId="0" applyFont="1" applyBorder="1" applyAlignment="1">
      <alignment horizontal="left" vertical="top" wrapText="1"/>
    </xf>
    <xf numFmtId="0" fontId="25" fillId="0" borderId="27" xfId="0" applyFont="1" applyBorder="1" applyAlignment="1">
      <alignment horizontal="left" vertical="top"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19"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4" fillId="4" borderId="24" xfId="0" applyFont="1" applyFill="1" applyBorder="1" applyAlignment="1">
      <alignment horizontal="left"/>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4" xfId="0" applyFont="1" applyBorder="1" applyAlignment="1">
      <alignment horizontal="left" vertical="top" wrapText="1"/>
    </xf>
    <xf numFmtId="0" fontId="4" fillId="4" borderId="24" xfId="0" applyFont="1" applyFill="1" applyBorder="1" applyAlignment="1">
      <alignment horizontal="left" vertical="top"/>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2" fillId="4" borderId="0" xfId="0" applyFont="1" applyFill="1" applyAlignment="1">
      <alignment horizontal="center" vertical="center" wrapText="1"/>
    </xf>
    <xf numFmtId="0" fontId="6" fillId="0" borderId="2" xfId="0" applyFont="1" applyBorder="1" applyAlignment="1">
      <alignment horizontal="center" vertical="top" wrapText="1"/>
    </xf>
    <xf numFmtId="0" fontId="11" fillId="0" borderId="20"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23" xfId="1" applyFont="1" applyBorder="1" applyAlignment="1">
      <alignment horizontal="center" vertical="center" wrapText="1"/>
    </xf>
    <xf numFmtId="0" fontId="6" fillId="0" borderId="3" xfId="0" applyFont="1" applyBorder="1" applyAlignment="1">
      <alignment horizontal="center" vertical="top" wrapText="1"/>
    </xf>
    <xf numFmtId="0" fontId="35" fillId="8" borderId="4" xfId="0" applyFont="1" applyFill="1" applyBorder="1" applyAlignment="1">
      <alignment horizontal="center" vertical="center"/>
    </xf>
    <xf numFmtId="0" fontId="35" fillId="8" borderId="5"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15" xfId="0" applyFont="1" applyFill="1" applyBorder="1" applyAlignment="1">
      <alignment horizontal="center" vertical="center"/>
    </xf>
    <xf numFmtId="0" fontId="35" fillId="8" borderId="0" xfId="0" applyFont="1" applyFill="1" applyBorder="1" applyAlignment="1">
      <alignment horizontal="center" vertical="center"/>
    </xf>
    <xf numFmtId="0" fontId="35" fillId="8" borderId="1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9"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1" fillId="0" borderId="42" xfId="1" applyFont="1" applyBorder="1" applyAlignment="1">
      <alignment horizontal="center" vertical="center" wrapText="1"/>
    </xf>
    <xf numFmtId="0" fontId="11" fillId="0" borderId="43" xfId="1" applyFont="1" applyBorder="1" applyAlignment="1">
      <alignment horizontal="center" vertical="center" wrapText="1"/>
    </xf>
    <xf numFmtId="0" fontId="35" fillId="7" borderId="4"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6" xfId="0" applyFont="1" applyFill="1" applyBorder="1" applyAlignment="1">
      <alignment horizontal="center" vertical="center"/>
    </xf>
    <xf numFmtId="0" fontId="35" fillId="7" borderId="15" xfId="0" applyFont="1" applyFill="1" applyBorder="1" applyAlignment="1">
      <alignment horizontal="center" vertical="center"/>
    </xf>
    <xf numFmtId="0" fontId="35" fillId="7" borderId="0" xfId="0" applyFont="1" applyFill="1" applyBorder="1" applyAlignment="1">
      <alignment horizontal="center" vertical="center"/>
    </xf>
    <xf numFmtId="0" fontId="35" fillId="7" borderId="16" xfId="0" applyFont="1" applyFill="1" applyBorder="1" applyAlignment="1">
      <alignment horizontal="center" vertical="center"/>
    </xf>
    <xf numFmtId="0" fontId="35" fillId="7" borderId="7"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9" xfId="0" applyFont="1" applyFill="1" applyBorder="1" applyAlignment="1">
      <alignment horizontal="center" vertical="center"/>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cellXfs>
  <cellStyles count="3">
    <cellStyle name="Normal" xfId="0" builtinId="0"/>
    <cellStyle name="Normal 2" xfId="1"/>
    <cellStyle name="Percent" xfId="2" builtinId="5"/>
  </cellStyles>
  <dxfs count="241">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ont>
        <color theme="0"/>
      </font>
      <fill>
        <patternFill>
          <bgColor rgb="FFB40A0A"/>
        </patternFill>
      </fill>
    </dxf>
    <dxf>
      <font>
        <color theme="0"/>
      </font>
      <fill>
        <patternFill>
          <bgColor rgb="FFB40A0A"/>
        </patternFill>
      </fill>
    </dxf>
    <dxf>
      <font>
        <color auto="1"/>
      </font>
      <fill>
        <patternFill>
          <bgColor rgb="FFFFF096"/>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s>
  <tableStyles count="0" defaultTableStyle="TableStyleMedium2" defaultPivotStyle="PivotStyleLight16"/>
  <colors>
    <mruColors>
      <color rgb="FF003299"/>
      <color rgb="FFFFF096"/>
      <color rgb="FFB40A0A"/>
      <color rgb="FFB4140A"/>
      <color rgb="FFF0F096"/>
      <color rgb="FFF7EE9B"/>
      <color rgb="FFFFFFA7"/>
      <color rgb="FFB40000"/>
      <color rgb="FFDBD600"/>
      <color rgb="FFFFC9C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Distributions</a:t>
            </a:r>
          </a:p>
        </c:rich>
      </c:tx>
      <c:layout/>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self-assessment'!$D$7:$F$7</c:f>
              <c:numCache>
                <c:formatCode>0%</c:formatCode>
                <c:ptCount val="3"/>
                <c:pt idx="0">
                  <c:v>1</c:v>
                </c:pt>
                <c:pt idx="1">
                  <c:v>1</c:v>
                </c:pt>
                <c:pt idx="2">
                  <c:v>0.33333333333333331</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6F2E-45BA-BDFF-44A0F0F5121E}"/>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self-assessment'!$D$8:$F$8</c:f>
              <c:numCache>
                <c:formatCode>0%</c:formatCode>
                <c:ptCount val="3"/>
                <c:pt idx="0">
                  <c:v>0</c:v>
                </c:pt>
                <c:pt idx="1">
                  <c:v>0</c:v>
                </c:pt>
                <c:pt idx="2">
                  <c:v>0.66666666666666663</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6F2E-45BA-BDFF-44A0F0F5121E}"/>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self-assessment'!$D$9:$F$9</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7-6F2E-45BA-BDFF-44A0F0F5121E}"/>
            </c:ext>
          </c:extLst>
        </c:ser>
        <c:ser>
          <c:idx val="3"/>
          <c:order val="3"/>
          <c:tx>
            <c:strRef>
              <c:f>'Summary of self-assessment'!$B$10</c:f>
              <c:strCache>
                <c:ptCount val="1"/>
                <c:pt idx="0">
                  <c:v>Not answered</c:v>
                </c:pt>
              </c:strCache>
            </c:strRef>
          </c:tx>
          <c:spPr>
            <a:solidFill>
              <a:srgbClr val="FFF096"/>
            </a:solidFill>
            <a:ln>
              <a:noFill/>
            </a:ln>
            <a:effectLst/>
          </c:spPr>
          <c:invertIfNegative val="0"/>
          <c:dLbls>
            <c:dLbl>
              <c:idx val="0"/>
              <c:layout>
                <c:manualLayout>
                  <c:x val="-3.0862249561068744E-17"/>
                  <c:y val="-2.6013105780485372E-2"/>
                </c:manualLayout>
              </c:layout>
              <c:showLegendKey val="0"/>
              <c:showVal val="1"/>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6F2E-45BA-BDFF-44A0F0F512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self-assessment'!$D$10:$F$10</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9-6F2E-45BA-BDFF-44A0F0F5121E}"/>
            </c:ext>
          </c:extLst>
        </c:ser>
        <c:dLbls>
          <c:showLegendKey val="0"/>
          <c:showVal val="1"/>
          <c:showCatName val="0"/>
          <c:showSerName val="0"/>
          <c:showPercent val="0"/>
          <c:showBubbleSize val="0"/>
        </c:dLbls>
        <c:gapWidth val="150"/>
        <c:overlap val="100"/>
        <c:axId val="191379712"/>
        <c:axId val="191381504"/>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self-assessment'!$D$5:$F$5</c15:sqref>
                        </c15:formulaRef>
                      </c:ext>
                    </c:extLst>
                    <c:strCache>
                      <c:ptCount val="3"/>
                      <c:pt idx="0">
                        <c:v>Cash Distributions</c:v>
                      </c:pt>
                      <c:pt idx="1">
                        <c:v>Security Distributions</c:v>
                      </c:pt>
                      <c:pt idx="2">
                        <c:v>Distributions with Options</c:v>
                      </c:pt>
                    </c:strCache>
                  </c:strRef>
                </c:cat>
                <c:val>
                  <c:numRef>
                    <c:extLst>
                      <c:ext uri="{02D57815-91ED-43cb-92C2-25804820EDAC}">
                        <c15:fullRef>
                          <c15:sqref>'Summary of self-assessment'!$C$6:$P$6</c15:sqref>
                        </c15:fullRef>
                        <c15:formulaRef>
                          <c15:sqref>'Summary of self-assessment'!$D$6:$F$6</c15:sqref>
                        </c15:formulaRef>
                      </c:ext>
                    </c:extLst>
                    <c:numCache>
                      <c:formatCode>General</c:formatCode>
                      <c:ptCount val="3"/>
                      <c:pt idx="0">
                        <c:v>24</c:v>
                      </c:pt>
                      <c:pt idx="1">
                        <c:v>22</c:v>
                      </c:pt>
                      <c:pt idx="2">
                        <c:v>6</c:v>
                      </c:pt>
                    </c:numCache>
                  </c:numRef>
                </c:val>
                <c:extLst>
                  <c:ext xmlns:c16="http://schemas.microsoft.com/office/drawing/2014/chart" uri="{C3380CC4-5D6E-409C-BE32-E72D297353CC}">
                    <c16:uniqueId val="{00000005-6F2E-45BA-BDFF-44A0F0F5121E}"/>
                  </c:ext>
                </c:extLst>
              </c15:ser>
            </c15:filteredBarSeries>
          </c:ext>
        </c:extLst>
      </c:barChart>
      <c:catAx>
        <c:axId val="19137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191381504"/>
        <c:crosses val="autoZero"/>
        <c:auto val="1"/>
        <c:lblAlgn val="ctr"/>
        <c:lblOffset val="100"/>
        <c:noMultiLvlLbl val="0"/>
      </c:catAx>
      <c:valAx>
        <c:axId val="191381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379712"/>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Reorganisations</a:t>
            </a:r>
          </a:p>
        </c:rich>
      </c:tx>
      <c:layout/>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self-assessment'!$G$7:$I$7</c:f>
              <c:numCache>
                <c:formatCode>0%</c:formatCode>
                <c:ptCount val="3"/>
                <c:pt idx="0">
                  <c:v>1</c:v>
                </c:pt>
                <c:pt idx="1">
                  <c:v>1</c:v>
                </c:pt>
                <c:pt idx="2">
                  <c:v>0.88461538461538458</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3743-4FE2-AE3A-09BBD48C6128}"/>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self-assessment'!$G$8:$I$8</c:f>
              <c:numCache>
                <c:formatCode>0%</c:formatCode>
                <c:ptCount val="3"/>
                <c:pt idx="0">
                  <c:v>0</c:v>
                </c:pt>
                <c:pt idx="1">
                  <c:v>0</c:v>
                </c:pt>
                <c:pt idx="2">
                  <c:v>0.11538461538461539</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3743-4FE2-AE3A-09BBD48C6128}"/>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self-assessment'!$G$9:$I$9</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3743-4FE2-AE3A-09BBD48C6128}"/>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self-assessment'!$G$10:$I$10</c:f>
              <c:numCache>
                <c:formatCode>0%</c:formatCode>
                <c:ptCount val="3"/>
                <c:pt idx="0">
                  <c:v>-4.3478260869565216E-2</c:v>
                </c:pt>
                <c:pt idx="1">
                  <c:v>0</c:v>
                </c:pt>
                <c:pt idx="2">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BB49-4841-9537-0C5CF09E83B4}"/>
                      </c:ext>
                    </c:extLst>
                  </c15:dLbl>
                </c15:categoryFilterException>
              </c15:categoryFilterExceptions>
            </c:ext>
            <c:ext xmlns:c16="http://schemas.microsoft.com/office/drawing/2014/chart" uri="{C3380CC4-5D6E-409C-BE32-E72D297353CC}">
              <c16:uniqueId val="{00000005-3743-4FE2-AE3A-09BBD48C6128}"/>
            </c:ext>
          </c:extLst>
        </c:ser>
        <c:dLbls>
          <c:showLegendKey val="0"/>
          <c:showVal val="1"/>
          <c:showCatName val="0"/>
          <c:showSerName val="0"/>
          <c:showPercent val="0"/>
          <c:showBubbleSize val="0"/>
        </c:dLbls>
        <c:gapWidth val="150"/>
        <c:overlap val="100"/>
        <c:axId val="191448192"/>
        <c:axId val="191449728"/>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self-assessment'!$G$5:$I$5</c15:sqref>
                        </c15:formulaRef>
                      </c:ext>
                    </c:extLst>
                    <c:strCache>
                      <c:ptCount val="3"/>
                      <c:pt idx="0">
                        <c:v>Mandatory Reorganisations</c:v>
                      </c:pt>
                      <c:pt idx="1">
                        <c:v>Mandatory Reorganisations with Options</c:v>
                      </c:pt>
                      <c:pt idx="2">
                        <c:v>Voluntary Reorganisations</c:v>
                      </c:pt>
                    </c:strCache>
                  </c:strRef>
                </c:cat>
                <c:val>
                  <c:numRef>
                    <c:extLst>
                      <c:ext uri="{02D57815-91ED-43cb-92C2-25804820EDAC}">
                        <c15:fullRef>
                          <c15:sqref>'Summary of self-assessment'!$C$6:$P$6</c15:sqref>
                        </c15:fullRef>
                        <c15:formulaRef>
                          <c15:sqref>'Summary of self-assessment'!$G$6:$I$6</c15:sqref>
                        </c15:formulaRef>
                      </c:ext>
                    </c:extLst>
                    <c:numCache>
                      <c:formatCode>General</c:formatCode>
                      <c:ptCount val="3"/>
                      <c:pt idx="0">
                        <c:v>23</c:v>
                      </c:pt>
                      <c:pt idx="1">
                        <c:v>28</c:v>
                      </c:pt>
                      <c:pt idx="2">
                        <c:v>26</c:v>
                      </c:pt>
                    </c:numCache>
                  </c:numRef>
                </c:val>
                <c:extLst>
                  <c:ext xmlns:c16="http://schemas.microsoft.com/office/drawing/2014/chart" uri="{C3380CC4-5D6E-409C-BE32-E72D297353CC}">
                    <c16:uniqueId val="{00000006-3743-4FE2-AE3A-09BBD48C6128}"/>
                  </c:ext>
                </c:extLst>
              </c15:ser>
            </c15:filteredBarSeries>
          </c:ext>
        </c:extLst>
      </c:barChart>
      <c:catAx>
        <c:axId val="19144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191449728"/>
        <c:crosses val="autoZero"/>
        <c:auto val="1"/>
        <c:lblAlgn val="ctr"/>
        <c:lblOffset val="100"/>
        <c:noMultiLvlLbl val="0"/>
      </c:catAx>
      <c:valAx>
        <c:axId val="191449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448192"/>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Market Claims</a:t>
            </a:r>
          </a:p>
        </c:rich>
      </c:tx>
      <c:layout/>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self-assessment'!$J$7,'Summary of self-assessment'!$M$7)</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FC7C-44BF-B389-0FD6A5707355}"/>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self-assessment'!$J$8,'Summary of self-assessment'!$M$8)</c:f>
              <c:numCache>
                <c:formatCode>0%</c:formatCode>
                <c:ptCount val="2"/>
                <c:pt idx="0">
                  <c:v>0</c:v>
                </c:pt>
                <c:pt idx="1">
                  <c:v>1</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FC7C-44BF-B389-0FD6A5707355}"/>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self-assessment'!$J$9,'Summary of self-assessment'!$M$9)</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FC7C-44BF-B389-0FD6A5707355}"/>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self-assessment'!$J$10,'Summary of self-assessment'!$M$10)</c:f>
              <c:numCache>
                <c:formatCode>0%</c:formatCode>
                <c:ptCount val="2"/>
                <c:pt idx="0">
                  <c:v>1</c:v>
                </c:pt>
                <c:pt idx="1">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8CF0-4F51-A904-53D6A48AAA21}"/>
                      </c:ext>
                    </c:extLst>
                  </c15:dLbl>
                </c15:categoryFilterException>
              </c15:categoryFilterExceptions>
            </c:ext>
            <c:ext xmlns:c16="http://schemas.microsoft.com/office/drawing/2014/chart" uri="{C3380CC4-5D6E-409C-BE32-E72D297353CC}">
              <c16:uniqueId val="{00000003-FC7C-44BF-B389-0FD6A5707355}"/>
            </c:ext>
          </c:extLst>
        </c:ser>
        <c:dLbls>
          <c:showLegendKey val="0"/>
          <c:showVal val="1"/>
          <c:showCatName val="0"/>
          <c:showSerName val="0"/>
          <c:showPercent val="0"/>
          <c:showBubbleSize val="0"/>
        </c:dLbls>
        <c:gapWidth val="150"/>
        <c:overlap val="100"/>
        <c:axId val="191852544"/>
        <c:axId val="191854080"/>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self-assessment'!$J$5,'Summary of self-assessment'!$M$5)</c15:sqref>
                        </c15:formulaRef>
                      </c:ext>
                    </c:extLst>
                    <c:strCache>
                      <c:ptCount val="2"/>
                      <c:pt idx="0">
                        <c:v>Market Claims (T2S)</c:v>
                      </c:pt>
                      <c:pt idx="1">
                        <c:v>Market Claims (non-T2S)</c:v>
                      </c:pt>
                    </c:strCache>
                  </c:strRef>
                </c:cat>
                <c:val>
                  <c:numRef>
                    <c:extLst>
                      <c:ext uri="{02D57815-91ED-43cb-92C2-25804820EDAC}">
                        <c15:fullRef>
                          <c15:sqref>'Summary of self-assessment'!$C$6:$P$6</c15:sqref>
                        </c15:fullRef>
                        <c15:formulaRef>
                          <c15:sqref>('Summary of self-assessment'!$J$6,'Summary of self-assessment'!$M$6)</c15:sqref>
                        </c15:formulaRef>
                      </c:ext>
                    </c:extLst>
                    <c:numCache>
                      <c:formatCode>General</c:formatCode>
                      <c:ptCount val="2"/>
                      <c:pt idx="0">
                        <c:v>28</c:v>
                      </c:pt>
                      <c:pt idx="1">
                        <c:v>10</c:v>
                      </c:pt>
                    </c:numCache>
                  </c:numRef>
                </c:val>
                <c:extLst>
                  <c:ext xmlns:c16="http://schemas.microsoft.com/office/drawing/2014/chart" uri="{C3380CC4-5D6E-409C-BE32-E72D297353CC}">
                    <c16:uniqueId val="{00000004-FC7C-44BF-B389-0FD6A5707355}"/>
                  </c:ext>
                </c:extLst>
              </c15:ser>
            </c15:filteredBarSeries>
          </c:ext>
        </c:extLst>
      </c:barChart>
      <c:catAx>
        <c:axId val="19185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191854080"/>
        <c:crosses val="autoZero"/>
        <c:auto val="1"/>
        <c:lblAlgn val="ctr"/>
        <c:lblOffset val="100"/>
        <c:noMultiLvlLbl val="0"/>
      </c:catAx>
      <c:valAx>
        <c:axId val="191854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852544"/>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Transformations</a:t>
            </a:r>
          </a:p>
        </c:rich>
      </c:tx>
      <c:layout/>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self-assessment'!$K$7,'Summary of self-assessment'!$N$7)</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1221-450C-9609-5B8E54540370}"/>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self-assessment'!$K$8,'Summary of self-assessment'!$N$8)</c:f>
              <c:numCache>
                <c:formatCode>0%</c:formatCode>
                <c:ptCount val="2"/>
                <c:pt idx="0">
                  <c:v>0</c:v>
                </c:pt>
                <c:pt idx="1">
                  <c:v>1</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1221-450C-9609-5B8E54540370}"/>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self-assessment'!$K$9,'Summary of self-assessment'!$N$9)</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1221-450C-9609-5B8E54540370}"/>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self-assessment'!$K$10,'Summary of self-assessment'!$N$10)</c:f>
              <c:numCache>
                <c:formatCode>0%</c:formatCode>
                <c:ptCount val="2"/>
                <c:pt idx="0">
                  <c:v>1</c:v>
                </c:pt>
                <c:pt idx="1">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3BDE-49B5-A03A-4C8D26873307}"/>
                      </c:ext>
                    </c:extLst>
                  </c15:dLbl>
                </c15:categoryFilterException>
              </c15:categoryFilterExceptions>
            </c:ext>
            <c:ext xmlns:c16="http://schemas.microsoft.com/office/drawing/2014/chart" uri="{C3380CC4-5D6E-409C-BE32-E72D297353CC}">
              <c16:uniqueId val="{00000003-1221-450C-9609-5B8E54540370}"/>
            </c:ext>
          </c:extLst>
        </c:ser>
        <c:dLbls>
          <c:showLegendKey val="0"/>
          <c:showVal val="1"/>
          <c:showCatName val="0"/>
          <c:showSerName val="0"/>
          <c:showPercent val="0"/>
          <c:showBubbleSize val="0"/>
        </c:dLbls>
        <c:gapWidth val="150"/>
        <c:overlap val="100"/>
        <c:axId val="191986688"/>
        <c:axId val="191996672"/>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self-assessment'!$K$5,'Summary of self-assessment'!$N$5)</c15:sqref>
                        </c15:formulaRef>
                      </c:ext>
                    </c:extLst>
                    <c:strCache>
                      <c:ptCount val="2"/>
                      <c:pt idx="0">
                        <c:v>Transformations (T2S)</c:v>
                      </c:pt>
                      <c:pt idx="1">
                        <c:v>Transformations
(non-T2S)</c:v>
                      </c:pt>
                    </c:strCache>
                  </c:strRef>
                </c:cat>
                <c:val>
                  <c:numRef>
                    <c:extLst>
                      <c:ext uri="{02D57815-91ED-43cb-92C2-25804820EDAC}">
                        <c15:fullRef>
                          <c15:sqref>'Summary of self-assessment'!$C$6:$P$6</c15:sqref>
                        </c15:fullRef>
                        <c15:formulaRef>
                          <c15:sqref>('Summary of self-assessment'!$K$6,'Summary of self-assessment'!$N$6)</c15:sqref>
                        </c15:formulaRef>
                      </c:ext>
                    </c:extLst>
                    <c:numCache>
                      <c:formatCode>General</c:formatCode>
                      <c:ptCount val="2"/>
                      <c:pt idx="0">
                        <c:v>13</c:v>
                      </c:pt>
                      <c:pt idx="1">
                        <c:v>12</c:v>
                      </c:pt>
                    </c:numCache>
                  </c:numRef>
                </c:val>
                <c:extLst>
                  <c:ext xmlns:c16="http://schemas.microsoft.com/office/drawing/2014/chart" uri="{C3380CC4-5D6E-409C-BE32-E72D297353CC}">
                    <c16:uniqueId val="{00000004-1221-450C-9609-5B8E54540370}"/>
                  </c:ext>
                </c:extLst>
              </c15:ser>
            </c15:filteredBarSeries>
          </c:ext>
        </c:extLst>
      </c:barChart>
      <c:catAx>
        <c:axId val="19198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191996672"/>
        <c:crosses val="autoZero"/>
        <c:auto val="1"/>
        <c:lblAlgn val="ctr"/>
        <c:lblOffset val="100"/>
        <c:noMultiLvlLbl val="0"/>
      </c:catAx>
      <c:valAx>
        <c:axId val="191996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98668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Buyer</a:t>
            </a:r>
            <a:r>
              <a:rPr lang="en-GB" sz="1800" u="none" baseline="0">
                <a:solidFill>
                  <a:srgbClr val="003299"/>
                </a:solidFill>
                <a:latin typeface="Arial" panose="020B0604020202020204" pitchFamily="34" charset="0"/>
                <a:cs typeface="Arial" panose="020B0604020202020204" pitchFamily="34" charset="0"/>
              </a:rPr>
              <a:t> Protection</a:t>
            </a:r>
            <a:endParaRPr lang="en-GB" sz="1800" u="none">
              <a:solidFill>
                <a:srgbClr val="003299"/>
              </a:solidFill>
              <a:latin typeface="Arial" panose="020B0604020202020204" pitchFamily="34" charset="0"/>
              <a:cs typeface="Arial" panose="020B0604020202020204" pitchFamily="34" charset="0"/>
            </a:endParaRP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self-assessment'!$L$7,'Summary of self-assessment'!$O$7:$P$7)</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C59E-491C-A94E-62C3C666E89B}"/>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self-assessment'!$L$8,'Summary of self-assessment'!$O$8:$P$8)</c:f>
              <c:numCache>
                <c:formatCode>0%</c:formatCode>
                <c:ptCount val="3"/>
                <c:pt idx="0">
                  <c:v>0</c:v>
                </c:pt>
                <c:pt idx="1">
                  <c:v>1</c:v>
                </c:pt>
                <c:pt idx="2">
                  <c:v>1</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C59E-491C-A94E-62C3C666E89B}"/>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self-assessment'!$L$9,'Summary of self-assessment'!$O$9:$P$9)</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C59E-491C-A94E-62C3C666E89B}"/>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self-assessment'!$L$10,'Summary of self-assessment'!$O$10:$P$10)</c:f>
              <c:numCache>
                <c:formatCode>0%</c:formatCode>
                <c:ptCount val="3"/>
                <c:pt idx="0">
                  <c:v>1</c:v>
                </c:pt>
                <c:pt idx="1">
                  <c:v>0</c:v>
                </c:pt>
                <c:pt idx="2">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506F-441E-94AD-5B105AC4B4D6}"/>
                      </c:ext>
                    </c:extLst>
                  </c15:dLbl>
                </c15:categoryFilterException>
              </c15:categoryFilterExceptions>
            </c:ext>
            <c:ext xmlns:c16="http://schemas.microsoft.com/office/drawing/2014/chart" uri="{C3380CC4-5D6E-409C-BE32-E72D297353CC}">
              <c16:uniqueId val="{00000003-C59E-491C-A94E-62C3C666E89B}"/>
            </c:ext>
          </c:extLst>
        </c:ser>
        <c:dLbls>
          <c:showLegendKey val="0"/>
          <c:showVal val="1"/>
          <c:showCatName val="0"/>
          <c:showSerName val="0"/>
          <c:showPercent val="0"/>
          <c:showBubbleSize val="0"/>
        </c:dLbls>
        <c:gapWidth val="150"/>
        <c:overlap val="100"/>
        <c:axId val="192073088"/>
        <c:axId val="191575168"/>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self-assessment'!$L$5,'Summary of self-assessment'!$O$5:$P$5)</c15:sqref>
                        </c15:formulaRef>
                      </c:ext>
                    </c:extLst>
                    <c:strCache>
                      <c:ptCount val="3"/>
                      <c:pt idx="0">
                        <c:v>Buyer Protection (T2S)</c:v>
                      </c:pt>
                      <c:pt idx="1">
                        <c:v>Buyer Protection Automatic     
(non-T2S)</c:v>
                      </c:pt>
                      <c:pt idx="2">
                        <c:v>Buyer Protection Manual          
(non-T2S)</c:v>
                      </c:pt>
                    </c:strCache>
                  </c:strRef>
                </c:cat>
                <c:val>
                  <c:numRef>
                    <c:extLst>
                      <c:ext uri="{02D57815-91ED-43cb-92C2-25804820EDAC}">
                        <c15:fullRef>
                          <c15:sqref>'Summary of self-assessment'!$C$6:$P$6</c15:sqref>
                        </c15:fullRef>
                        <c15:formulaRef>
                          <c15:sqref>('Summary of self-assessment'!$L$6,'Summary of self-assessment'!$O$6:$P$6)</c15:sqref>
                        </c15:formulaRef>
                      </c:ext>
                    </c:extLst>
                    <c:numCache>
                      <c:formatCode>General</c:formatCode>
                      <c:ptCount val="3"/>
                      <c:pt idx="0">
                        <c:v>18</c:v>
                      </c:pt>
                      <c:pt idx="1">
                        <c:v>12</c:v>
                      </c:pt>
                      <c:pt idx="2">
                        <c:v>12</c:v>
                      </c:pt>
                    </c:numCache>
                  </c:numRef>
                </c:val>
                <c:extLst>
                  <c:ext xmlns:c16="http://schemas.microsoft.com/office/drawing/2014/chart" uri="{C3380CC4-5D6E-409C-BE32-E72D297353CC}">
                    <c16:uniqueId val="{00000004-C59E-491C-A94E-62C3C666E89B}"/>
                  </c:ext>
                </c:extLst>
              </c15:ser>
            </c15:filteredBarSeries>
          </c:ext>
        </c:extLst>
      </c:barChart>
      <c:catAx>
        <c:axId val="192073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575168"/>
        <c:crosses val="autoZero"/>
        <c:auto val="1"/>
        <c:lblAlgn val="ctr"/>
        <c:lblOffset val="100"/>
        <c:noMultiLvlLbl val="0"/>
      </c:catAx>
      <c:valAx>
        <c:axId val="191575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207308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Shareholder ID</a:t>
            </a: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self-assessment'!$C$7</c:f>
              <c:numCache>
                <c:formatCode>0%</c:formatCode>
                <c:ptCount val="1"/>
                <c:pt idx="0">
                  <c:v>0.33333333333333331</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B909-4A22-AE47-DE6B261D3F06}"/>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self-assessment'!$C$8</c:f>
              <c:numCache>
                <c:formatCode>0%</c:formatCode>
                <c:ptCount val="1"/>
                <c:pt idx="0">
                  <c:v>0.66666666666666663</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B909-4A22-AE47-DE6B261D3F06}"/>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self-assessment'!$C$9</c:f>
              <c:numCache>
                <c:formatCode>0%</c:formatCode>
                <c:ptCount val="1"/>
                <c:pt idx="0">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B909-4A22-AE47-DE6B261D3F06}"/>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self-assessment'!$C$10</c:f>
              <c:numCache>
                <c:formatCode>0%</c:formatCode>
                <c:ptCount val="1"/>
                <c:pt idx="0">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0"/>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5AB4-4606-BBC7-5C9B077FF14F}"/>
                      </c:ext>
                    </c:extLst>
                  </c15:dLbl>
                </c15:categoryFilterException>
              </c15:categoryFilterExceptions>
            </c:ext>
            <c:ext xmlns:c16="http://schemas.microsoft.com/office/drawing/2014/chart" uri="{C3380CC4-5D6E-409C-BE32-E72D297353CC}">
              <c16:uniqueId val="{00000005-B909-4A22-AE47-DE6B261D3F06}"/>
            </c:ext>
          </c:extLst>
        </c:ser>
        <c:dLbls>
          <c:showLegendKey val="0"/>
          <c:showVal val="1"/>
          <c:showCatName val="0"/>
          <c:showSerName val="0"/>
          <c:showPercent val="0"/>
          <c:showBubbleSize val="0"/>
        </c:dLbls>
        <c:gapWidth val="150"/>
        <c:overlap val="100"/>
        <c:axId val="191695104"/>
        <c:axId val="191700992"/>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self-assessment'!$C$5</c15:sqref>
                        </c15:formulaRef>
                      </c:ext>
                    </c:extLst>
                    <c:strCache>
                      <c:ptCount val="1"/>
                      <c:pt idx="0">
                        <c:v>Shareholder ID</c:v>
                      </c:pt>
                    </c:strCache>
                  </c:strRef>
                </c:cat>
                <c:val>
                  <c:numRef>
                    <c:extLst>
                      <c:ext uri="{02D57815-91ED-43cb-92C2-25804820EDAC}">
                        <c15:fullRef>
                          <c15:sqref>'Summary of self-assessment'!$C$6:$P$6</c15:sqref>
                        </c15:fullRef>
                        <c15:formulaRef>
                          <c15:sqref>'Summary of self-assessment'!$C$6</c15:sqref>
                        </c15:formulaRef>
                      </c:ext>
                    </c:extLst>
                    <c:numCache>
                      <c:formatCode>General</c:formatCode>
                      <c:ptCount val="1"/>
                      <c:pt idx="0">
                        <c:v>21</c:v>
                      </c:pt>
                    </c:numCache>
                  </c:numRef>
                </c:val>
                <c:extLst>
                  <c:ext xmlns:c16="http://schemas.microsoft.com/office/drawing/2014/chart" uri="{C3380CC4-5D6E-409C-BE32-E72D297353CC}">
                    <c16:uniqueId val="{00000006-B909-4A22-AE47-DE6B261D3F06}"/>
                  </c:ext>
                </c:extLst>
              </c15:ser>
            </c15:filteredBarSeries>
          </c:ext>
        </c:extLst>
      </c:barChart>
      <c:catAx>
        <c:axId val="19169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700992"/>
        <c:crosses val="autoZero"/>
        <c:auto val="1"/>
        <c:lblAlgn val="ctr"/>
        <c:lblOffset val="100"/>
        <c:noMultiLvlLbl val="0"/>
      </c:catAx>
      <c:valAx>
        <c:axId val="191700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91695104"/>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83820</xdr:colOff>
      <xdr:row>1</xdr:row>
      <xdr:rowOff>99060</xdr:rowOff>
    </xdr:from>
    <xdr:to>
      <xdr:col>6</xdr:col>
      <xdr:colOff>478790</xdr:colOff>
      <xdr:row>4</xdr:row>
      <xdr:rowOff>172085</xdr:rowOff>
    </xdr:to>
    <xdr:pic>
      <xdr:nvPicPr>
        <xdr:cNvPr id="3" name="Picture 2" descr="ECB_EN_RGB">
          <a:extLst>
            <a:ext uri="{FF2B5EF4-FFF2-40B4-BE49-F238E27FC236}">
              <a16:creationId xmlns="" xmlns:a16="http://schemas.microsoft.com/office/drawing/2014/main" id="{52F738C8-3D56-4C7B-8877-B4D366896D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281940"/>
          <a:ext cx="2226310" cy="8070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3075</xdr:colOff>
      <xdr:row>13</xdr:row>
      <xdr:rowOff>175521</xdr:rowOff>
    </xdr:from>
    <xdr:to>
      <xdr:col>7</xdr:col>
      <xdr:colOff>870857</xdr:colOff>
      <xdr:row>38</xdr:row>
      <xdr:rowOff>0</xdr:rowOff>
    </xdr:to>
    <xdr:graphicFrame macro="">
      <xdr:nvGraphicFramePr>
        <xdr:cNvPr id="2" name="Chart 1">
          <a:extLst>
            <a:ext uri="{FF2B5EF4-FFF2-40B4-BE49-F238E27FC236}">
              <a16:creationId xmlns="" xmlns:a16="http://schemas.microsoft.com/office/drawing/2014/main" id="{6C96FDF8-0F19-4464-A378-B234EE53E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595690</xdr:colOff>
      <xdr:row>39</xdr:row>
      <xdr:rowOff>172357</xdr:rowOff>
    </xdr:from>
    <xdr:to>
      <xdr:col>8</xdr:col>
      <xdr:colOff>9072</xdr:colOff>
      <xdr:row>64</xdr:row>
      <xdr:rowOff>3005</xdr:rowOff>
    </xdr:to>
    <xdr:graphicFrame macro="">
      <xdr:nvGraphicFramePr>
        <xdr:cNvPr id="9" name="Chart 8">
          <a:extLst>
            <a:ext uri="{FF2B5EF4-FFF2-40B4-BE49-F238E27FC236}">
              <a16:creationId xmlns="" xmlns:a16="http://schemas.microsoft.com/office/drawing/2014/main" id="{C2D26F6C-5FAC-4EE1-A017-B7FD82A3A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732367</xdr:colOff>
      <xdr:row>14</xdr:row>
      <xdr:rowOff>4233</xdr:rowOff>
    </xdr:from>
    <xdr:to>
      <xdr:col>16</xdr:col>
      <xdr:colOff>38100</xdr:colOff>
      <xdr:row>38</xdr:row>
      <xdr:rowOff>29433</xdr:rowOff>
    </xdr:to>
    <xdr:graphicFrame macro="">
      <xdr:nvGraphicFramePr>
        <xdr:cNvPr id="10" name="Chart 9">
          <a:extLst>
            <a:ext uri="{FF2B5EF4-FFF2-40B4-BE49-F238E27FC236}">
              <a16:creationId xmlns="" xmlns:a16="http://schemas.microsoft.com/office/drawing/2014/main" id="{DCC684D2-6661-4E49-A76F-57E987591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752929</xdr:colOff>
      <xdr:row>40</xdr:row>
      <xdr:rowOff>9071</xdr:rowOff>
    </xdr:from>
    <xdr:to>
      <xdr:col>16</xdr:col>
      <xdr:colOff>45357</xdr:colOff>
      <xdr:row>64</xdr:row>
      <xdr:rowOff>26228</xdr:rowOff>
    </xdr:to>
    <xdr:graphicFrame macro="">
      <xdr:nvGraphicFramePr>
        <xdr:cNvPr id="11" name="Chart 10">
          <a:extLst>
            <a:ext uri="{FF2B5EF4-FFF2-40B4-BE49-F238E27FC236}">
              <a16:creationId xmlns="" xmlns:a16="http://schemas.microsoft.com/office/drawing/2014/main" id="{F037F206-42F0-40A3-AABB-59F2C487B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758977</xdr:colOff>
      <xdr:row>66</xdr:row>
      <xdr:rowOff>3024</xdr:rowOff>
    </xdr:from>
    <xdr:to>
      <xdr:col>16</xdr:col>
      <xdr:colOff>45357</xdr:colOff>
      <xdr:row>90</xdr:row>
      <xdr:rowOff>23989</xdr:rowOff>
    </xdr:to>
    <xdr:graphicFrame macro="">
      <xdr:nvGraphicFramePr>
        <xdr:cNvPr id="12" name="Chart 11">
          <a:extLst>
            <a:ext uri="{FF2B5EF4-FFF2-40B4-BE49-F238E27FC236}">
              <a16:creationId xmlns="" xmlns:a16="http://schemas.microsoft.com/office/drawing/2014/main" id="{F0451700-7978-4E98-A510-E7B1C5752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66</xdr:row>
      <xdr:rowOff>1</xdr:rowOff>
    </xdr:from>
    <xdr:to>
      <xdr:col>8</xdr:col>
      <xdr:colOff>18143</xdr:colOff>
      <xdr:row>90</xdr:row>
      <xdr:rowOff>12075</xdr:rowOff>
    </xdr:to>
    <xdr:graphicFrame macro="">
      <xdr:nvGraphicFramePr>
        <xdr:cNvPr id="13" name="Chart 12">
          <a:extLst>
            <a:ext uri="{FF2B5EF4-FFF2-40B4-BE49-F238E27FC236}">
              <a16:creationId xmlns="" xmlns:a16="http://schemas.microsoft.com/office/drawing/2014/main" id="{A0A8C6F0-DCDC-4CF5-8E3B-B4CE98130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dellopoulou/AppData/Local/Microsoft/Windows/INetCache/Content.Outlook/P82ROVQL/1_AMI-SeCo%20CEG%20Compliance%20Monitoring%20Exercise%20-%20Response%20Template%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Answer Options"/>
      <sheetName val="Guidelines for filling-in"/>
      <sheetName val="Summary of self-assessment"/>
      <sheetName val="Standards for CA Processing"/>
      <sheetName val="T2S CA Standards"/>
      <sheetName val="Standards for Shareholder ID"/>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D2:K22"/>
  <sheetViews>
    <sheetView showGridLines="0" tabSelected="1" zoomScaleNormal="115" zoomScaleSheetLayoutView="100" workbookViewId="0"/>
  </sheetViews>
  <sheetFormatPr defaultRowHeight="15" x14ac:dyDescent="0.25"/>
  <cols>
    <col min="8" max="8" width="44.140625" customWidth="1"/>
    <col min="9" max="10" width="8.7109375" customWidth="1"/>
  </cols>
  <sheetData>
    <row r="2" spans="4:11" x14ac:dyDescent="0.25">
      <c r="D2" s="9"/>
      <c r="E2" s="9"/>
      <c r="F2" s="9"/>
      <c r="G2" s="9"/>
      <c r="H2" s="9"/>
      <c r="I2" s="9"/>
      <c r="J2" s="9"/>
    </row>
    <row r="3" spans="4:11" x14ac:dyDescent="0.25">
      <c r="D3" s="9"/>
      <c r="E3" s="9"/>
      <c r="F3" s="9"/>
      <c r="G3" s="9"/>
      <c r="H3" s="9"/>
      <c r="I3" s="9"/>
      <c r="J3" s="9"/>
    </row>
    <row r="4" spans="4:11" ht="29.25" x14ac:dyDescent="0.25">
      <c r="D4" s="9"/>
      <c r="E4" s="9"/>
      <c r="F4" s="9"/>
      <c r="G4" s="9"/>
      <c r="H4" s="10" t="s">
        <v>0</v>
      </c>
      <c r="I4" s="10"/>
      <c r="J4" s="9"/>
    </row>
    <row r="5" spans="4:11" x14ac:dyDescent="0.25">
      <c r="D5" s="9"/>
      <c r="E5" s="9"/>
      <c r="F5" s="9"/>
      <c r="G5" s="9"/>
      <c r="H5" s="9"/>
      <c r="I5" s="9"/>
      <c r="J5" s="9"/>
    </row>
    <row r="6" spans="4:11" x14ac:dyDescent="0.25">
      <c r="D6" s="9"/>
      <c r="E6" s="9"/>
      <c r="F6" s="9"/>
      <c r="G6" s="9"/>
      <c r="H6" s="9"/>
      <c r="I6" s="9"/>
      <c r="J6" s="9"/>
    </row>
    <row r="7" spans="4:11" x14ac:dyDescent="0.25">
      <c r="D7" s="9"/>
      <c r="E7" s="9"/>
      <c r="F7" s="9"/>
      <c r="G7" s="9"/>
      <c r="H7" s="9"/>
      <c r="I7" s="9"/>
      <c r="J7" s="9"/>
    </row>
    <row r="8" spans="4:11" x14ac:dyDescent="0.25">
      <c r="D8" s="11" t="s">
        <v>1</v>
      </c>
      <c r="E8" s="29" t="s">
        <v>198</v>
      </c>
      <c r="F8" s="30"/>
      <c r="G8" s="29"/>
      <c r="H8" s="29"/>
      <c r="I8" s="29"/>
      <c r="J8" s="28"/>
    </row>
    <row r="9" spans="4:11" x14ac:dyDescent="0.25">
      <c r="D9" s="11"/>
      <c r="E9" s="104" t="s">
        <v>178</v>
      </c>
      <c r="F9" s="105"/>
      <c r="G9" s="105"/>
      <c r="H9" s="106"/>
      <c r="I9" s="51"/>
      <c r="J9" s="14"/>
    </row>
    <row r="10" spans="4:11" x14ac:dyDescent="0.25">
      <c r="D10" s="9"/>
      <c r="E10" s="9"/>
      <c r="F10" s="9"/>
      <c r="G10" s="9"/>
      <c r="H10" s="9"/>
      <c r="I10" s="9"/>
      <c r="J10" s="9"/>
    </row>
    <row r="11" spans="4:11" x14ac:dyDescent="0.25">
      <c r="D11" s="12" t="s">
        <v>2</v>
      </c>
      <c r="E11" s="13"/>
      <c r="F11" s="13"/>
      <c r="G11" s="13"/>
      <c r="H11" s="13"/>
      <c r="I11" s="39"/>
      <c r="J11" s="13"/>
    </row>
    <row r="12" spans="4:11" ht="89.1" customHeight="1" x14ac:dyDescent="0.25">
      <c r="D12" s="107" t="s">
        <v>365</v>
      </c>
      <c r="E12" s="107"/>
      <c r="F12" s="107"/>
      <c r="G12" s="107"/>
      <c r="H12" s="107"/>
      <c r="I12" s="107"/>
      <c r="J12" s="52"/>
    </row>
    <row r="13" spans="4:11" x14ac:dyDescent="0.25">
      <c r="D13" s="9"/>
      <c r="E13" s="9"/>
      <c r="F13" s="9"/>
      <c r="G13" s="9"/>
      <c r="H13" s="9"/>
      <c r="I13" s="9"/>
      <c r="J13" s="9"/>
    </row>
    <row r="14" spans="4:11" x14ac:dyDescent="0.25">
      <c r="D14" s="12" t="s">
        <v>3</v>
      </c>
      <c r="E14" s="13"/>
      <c r="F14" s="13"/>
      <c r="G14" s="13"/>
      <c r="H14" s="13"/>
      <c r="I14" s="39"/>
      <c r="J14" s="13"/>
      <c r="K14" s="1"/>
    </row>
    <row r="15" spans="4:11" x14ac:dyDescent="0.25">
      <c r="D15" s="103" t="s">
        <v>4</v>
      </c>
      <c r="E15" s="103"/>
      <c r="F15" s="103"/>
      <c r="G15" s="103"/>
      <c r="H15" s="103"/>
      <c r="I15" s="103"/>
      <c r="J15" s="103"/>
      <c r="K15" s="1"/>
    </row>
    <row r="16" spans="4:11" x14ac:dyDescent="0.25">
      <c r="D16" s="103" t="s">
        <v>6</v>
      </c>
      <c r="E16" s="103"/>
      <c r="F16" s="103"/>
      <c r="G16" s="103"/>
      <c r="H16" s="103"/>
      <c r="I16" s="103"/>
      <c r="J16" s="103"/>
      <c r="K16" s="1"/>
    </row>
    <row r="17" spans="4:11" x14ac:dyDescent="0.25">
      <c r="D17" s="28" t="s">
        <v>7</v>
      </c>
      <c r="E17" s="28"/>
      <c r="F17" s="28"/>
      <c r="G17" s="28"/>
      <c r="H17" s="28"/>
      <c r="I17" s="28"/>
      <c r="J17" s="28"/>
      <c r="K17" s="1"/>
    </row>
    <row r="18" spans="4:11" x14ac:dyDescent="0.25">
      <c r="D18" s="103" t="s">
        <v>8</v>
      </c>
      <c r="E18" s="103"/>
      <c r="F18" s="103"/>
      <c r="G18" s="103"/>
      <c r="H18" s="103"/>
      <c r="I18" s="103"/>
      <c r="J18" s="103"/>
      <c r="K18" s="1"/>
    </row>
    <row r="19" spans="4:11" x14ac:dyDescent="0.25">
      <c r="D19" s="13"/>
      <c r="E19" s="13"/>
      <c r="F19" s="13"/>
      <c r="G19" s="13"/>
      <c r="H19" s="13"/>
      <c r="I19" s="39"/>
      <c r="J19" s="13"/>
      <c r="K19" s="1"/>
    </row>
    <row r="20" spans="4:11" x14ac:dyDescent="0.25">
      <c r="D20" s="12" t="s">
        <v>5</v>
      </c>
      <c r="E20" s="13"/>
      <c r="F20" s="13"/>
      <c r="G20" s="13"/>
      <c r="H20" s="13"/>
      <c r="I20" s="39"/>
      <c r="J20" s="13"/>
      <c r="K20" s="1"/>
    </row>
    <row r="21" spans="4:11" ht="27.95" customHeight="1" x14ac:dyDescent="0.25">
      <c r="D21" s="102" t="s">
        <v>429</v>
      </c>
      <c r="E21" s="102"/>
      <c r="F21" s="102"/>
      <c r="G21" s="102"/>
      <c r="H21" s="102"/>
      <c r="I21" s="102"/>
      <c r="J21" s="53"/>
      <c r="K21" s="1"/>
    </row>
    <row r="22" spans="4:11" x14ac:dyDescent="0.25">
      <c r="D22" s="53"/>
      <c r="E22" s="53"/>
      <c r="F22" s="53"/>
      <c r="G22" s="53"/>
      <c r="H22" s="53"/>
      <c r="I22" s="53"/>
      <c r="J22" s="53"/>
    </row>
  </sheetData>
  <mergeCells count="6">
    <mergeCell ref="D21:I21"/>
    <mergeCell ref="D18:J18"/>
    <mergeCell ref="E9:H9"/>
    <mergeCell ref="D15:J15"/>
    <mergeCell ref="D16:J16"/>
    <mergeCell ref="D12:I12"/>
  </mergeCells>
  <pageMargins left="0.7" right="0.7" top="0.75" bottom="0.75" header="0.3" footer="0.3"/>
  <pageSetup scale="8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'Answer Options'!$B$3:$B$40</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0"/>
  <sheetViews>
    <sheetView zoomScaleNormal="100" workbookViewId="0">
      <selection activeCell="Q16" sqref="Q16"/>
    </sheetView>
  </sheetViews>
  <sheetFormatPr defaultRowHeight="15" x14ac:dyDescent="0.25"/>
  <cols>
    <col min="2" max="2" width="35.140625" customWidth="1"/>
    <col min="4" max="4" width="16.5703125" customWidth="1"/>
    <col min="6" max="6" width="36.28515625" customWidth="1"/>
    <col min="8" max="8" width="19.5703125" customWidth="1"/>
    <col min="10" max="10" width="16.140625" customWidth="1"/>
    <col min="11" max="11" width="45.5703125" customWidth="1"/>
    <col min="12" max="12" width="69.42578125" customWidth="1"/>
    <col min="14" max="14" width="20.28515625" customWidth="1"/>
    <col min="16" max="16" width="35.5703125" customWidth="1"/>
    <col min="18" max="18" width="18.85546875" customWidth="1"/>
  </cols>
  <sheetData>
    <row r="2" spans="2:18" s="74" customFormat="1" ht="47.45" customHeight="1" x14ac:dyDescent="0.25">
      <c r="B2" s="73" t="s">
        <v>309</v>
      </c>
      <c r="D2" s="73" t="s">
        <v>310</v>
      </c>
      <c r="F2" s="73" t="s">
        <v>311</v>
      </c>
      <c r="H2" s="73" t="s">
        <v>312</v>
      </c>
      <c r="J2" s="73" t="s">
        <v>207</v>
      </c>
      <c r="K2" s="73" t="s">
        <v>206</v>
      </c>
      <c r="L2" s="73" t="s">
        <v>10</v>
      </c>
      <c r="N2" s="73" t="s">
        <v>428</v>
      </c>
      <c r="P2" s="73" t="s">
        <v>427</v>
      </c>
      <c r="R2" s="73" t="s">
        <v>430</v>
      </c>
    </row>
    <row r="3" spans="2:18" x14ac:dyDescent="0.25">
      <c r="B3" s="24" t="s">
        <v>160</v>
      </c>
      <c r="D3" s="25">
        <v>1</v>
      </c>
      <c r="F3" s="24" t="s">
        <v>337</v>
      </c>
      <c r="H3" s="24" t="s">
        <v>283</v>
      </c>
      <c r="J3" s="25">
        <v>1</v>
      </c>
      <c r="K3" s="25"/>
      <c r="L3" s="25"/>
      <c r="N3" s="24" t="s">
        <v>395</v>
      </c>
      <c r="P3" s="24" t="s">
        <v>46</v>
      </c>
      <c r="R3" s="24" t="s">
        <v>431</v>
      </c>
    </row>
    <row r="4" spans="2:18" x14ac:dyDescent="0.25">
      <c r="B4" s="24" t="s">
        <v>161</v>
      </c>
      <c r="D4" s="25">
        <v>0.75</v>
      </c>
      <c r="F4" s="24" t="s">
        <v>300</v>
      </c>
      <c r="H4" s="24" t="s">
        <v>286</v>
      </c>
      <c r="J4" s="25">
        <v>0.75</v>
      </c>
      <c r="K4" s="25" t="s">
        <v>340</v>
      </c>
      <c r="L4" s="25" t="s">
        <v>338</v>
      </c>
      <c r="N4" s="24" t="s">
        <v>396</v>
      </c>
      <c r="P4" s="24" t="s">
        <v>214</v>
      </c>
      <c r="R4" s="24" t="s">
        <v>432</v>
      </c>
    </row>
    <row r="5" spans="2:18" x14ac:dyDescent="0.25">
      <c r="B5" s="24" t="s">
        <v>162</v>
      </c>
      <c r="D5" s="25">
        <v>0.5</v>
      </c>
      <c r="F5" s="24" t="s">
        <v>301</v>
      </c>
      <c r="H5" s="24" t="s">
        <v>284</v>
      </c>
      <c r="J5" s="25">
        <v>0.5</v>
      </c>
      <c r="K5" s="25" t="s">
        <v>340</v>
      </c>
      <c r="L5" s="25" t="s">
        <v>338</v>
      </c>
      <c r="N5" s="24" t="s">
        <v>397</v>
      </c>
      <c r="P5" s="24" t="s">
        <v>47</v>
      </c>
      <c r="R5" s="24" t="s">
        <v>290</v>
      </c>
    </row>
    <row r="6" spans="2:18" x14ac:dyDescent="0.25">
      <c r="B6" s="24" t="s">
        <v>163</v>
      </c>
      <c r="D6" s="25">
        <v>0.25</v>
      </c>
      <c r="F6" s="24" t="s">
        <v>302</v>
      </c>
      <c r="H6" s="24" t="s">
        <v>288</v>
      </c>
      <c r="J6" s="25">
        <v>0.25</v>
      </c>
      <c r="K6" s="25" t="s">
        <v>340</v>
      </c>
      <c r="L6" s="25" t="s">
        <v>339</v>
      </c>
      <c r="N6" s="24" t="s">
        <v>398</v>
      </c>
      <c r="O6" s="72"/>
      <c r="P6" s="24" t="s">
        <v>86</v>
      </c>
    </row>
    <row r="7" spans="2:18" x14ac:dyDescent="0.25">
      <c r="B7" s="24" t="s">
        <v>164</v>
      </c>
      <c r="D7" s="25" t="s">
        <v>336</v>
      </c>
      <c r="F7" s="24" t="s">
        <v>209</v>
      </c>
      <c r="H7" s="24" t="s">
        <v>287</v>
      </c>
      <c r="J7" s="25" t="s">
        <v>336</v>
      </c>
      <c r="K7" s="25" t="s">
        <v>340</v>
      </c>
      <c r="L7" s="25"/>
      <c r="N7" s="24" t="s">
        <v>399</v>
      </c>
      <c r="P7" s="24" t="s">
        <v>85</v>
      </c>
    </row>
    <row r="8" spans="2:18" x14ac:dyDescent="0.25">
      <c r="B8" s="24" t="s">
        <v>165</v>
      </c>
      <c r="D8" s="25" t="s">
        <v>9</v>
      </c>
      <c r="F8" s="24" t="s">
        <v>303</v>
      </c>
      <c r="H8" s="24" t="s">
        <v>285</v>
      </c>
      <c r="J8" s="25" t="s">
        <v>9</v>
      </c>
      <c r="K8" s="25" t="s">
        <v>341</v>
      </c>
      <c r="L8" s="25"/>
      <c r="N8" s="24" t="s">
        <v>400</v>
      </c>
      <c r="P8" s="24" t="s">
        <v>96</v>
      </c>
    </row>
    <row r="9" spans="2:18" x14ac:dyDescent="0.25">
      <c r="B9" s="24" t="s">
        <v>166</v>
      </c>
      <c r="H9" s="24" t="s">
        <v>383</v>
      </c>
      <c r="N9" s="24" t="s">
        <v>401</v>
      </c>
      <c r="P9" s="24" t="s">
        <v>292</v>
      </c>
    </row>
    <row r="10" spans="2:18" x14ac:dyDescent="0.25">
      <c r="B10" s="24" t="s">
        <v>167</v>
      </c>
      <c r="H10" s="24" t="s">
        <v>289</v>
      </c>
      <c r="N10" s="24" t="s">
        <v>402</v>
      </c>
      <c r="P10" s="24" t="s">
        <v>293</v>
      </c>
    </row>
    <row r="11" spans="2:18" x14ac:dyDescent="0.25">
      <c r="B11" s="24" t="s">
        <v>168</v>
      </c>
      <c r="H11" s="24" t="s">
        <v>290</v>
      </c>
      <c r="N11" s="24" t="s">
        <v>403</v>
      </c>
      <c r="P11" s="24" t="s">
        <v>294</v>
      </c>
    </row>
    <row r="12" spans="2:18" x14ac:dyDescent="0.25">
      <c r="B12" s="24" t="s">
        <v>169</v>
      </c>
      <c r="N12" s="24" t="s">
        <v>404</v>
      </c>
      <c r="P12" s="24" t="s">
        <v>295</v>
      </c>
    </row>
    <row r="13" spans="2:18" x14ac:dyDescent="0.25">
      <c r="B13" s="24" t="s">
        <v>170</v>
      </c>
      <c r="N13" s="24" t="s">
        <v>405</v>
      </c>
      <c r="P13" s="24" t="s">
        <v>426</v>
      </c>
    </row>
    <row r="14" spans="2:18" x14ac:dyDescent="0.25">
      <c r="B14" s="24" t="s">
        <v>171</v>
      </c>
      <c r="N14" s="24" t="s">
        <v>406</v>
      </c>
      <c r="P14" s="24" t="s">
        <v>424</v>
      </c>
    </row>
    <row r="15" spans="2:18" x14ac:dyDescent="0.25">
      <c r="B15" s="24" t="s">
        <v>172</v>
      </c>
      <c r="N15" s="24" t="s">
        <v>407</v>
      </c>
      <c r="P15" s="24" t="s">
        <v>425</v>
      </c>
    </row>
    <row r="16" spans="2:18" x14ac:dyDescent="0.25">
      <c r="B16" s="24" t="s">
        <v>173</v>
      </c>
      <c r="N16" s="24" t="s">
        <v>408</v>
      </c>
      <c r="P16" s="24" t="s">
        <v>313</v>
      </c>
    </row>
    <row r="17" spans="2:14" x14ac:dyDescent="0.25">
      <c r="B17" s="24" t="s">
        <v>174</v>
      </c>
      <c r="N17" s="24" t="s">
        <v>409</v>
      </c>
    </row>
    <row r="18" spans="2:14" x14ac:dyDescent="0.25">
      <c r="B18" s="24" t="s">
        <v>175</v>
      </c>
      <c r="N18" s="24" t="s">
        <v>410</v>
      </c>
    </row>
    <row r="19" spans="2:14" x14ac:dyDescent="0.25">
      <c r="B19" s="24" t="s">
        <v>176</v>
      </c>
      <c r="N19" s="24" t="s">
        <v>411</v>
      </c>
    </row>
    <row r="20" spans="2:14" x14ac:dyDescent="0.25">
      <c r="B20" s="24" t="s">
        <v>177</v>
      </c>
      <c r="N20" s="24" t="s">
        <v>412</v>
      </c>
    </row>
    <row r="21" spans="2:14" x14ac:dyDescent="0.25">
      <c r="B21" s="24" t="s">
        <v>178</v>
      </c>
      <c r="N21" s="24" t="s">
        <v>415</v>
      </c>
    </row>
    <row r="22" spans="2:14" x14ac:dyDescent="0.25">
      <c r="B22" s="24" t="s">
        <v>179</v>
      </c>
      <c r="N22" s="24" t="s">
        <v>413</v>
      </c>
    </row>
    <row r="23" spans="2:14" x14ac:dyDescent="0.25">
      <c r="B23" s="24" t="s">
        <v>180</v>
      </c>
      <c r="N23" s="24" t="s">
        <v>414</v>
      </c>
    </row>
    <row r="24" spans="2:14" x14ac:dyDescent="0.25">
      <c r="B24" s="24" t="s">
        <v>181</v>
      </c>
      <c r="N24" s="24" t="s">
        <v>416</v>
      </c>
    </row>
    <row r="25" spans="2:14" x14ac:dyDescent="0.25">
      <c r="B25" s="24" t="s">
        <v>182</v>
      </c>
      <c r="N25" s="24" t="s">
        <v>417</v>
      </c>
    </row>
    <row r="26" spans="2:14" x14ac:dyDescent="0.25">
      <c r="B26" s="24" t="s">
        <v>183</v>
      </c>
      <c r="N26" s="24" t="s">
        <v>418</v>
      </c>
    </row>
    <row r="27" spans="2:14" x14ac:dyDescent="0.25">
      <c r="B27" s="24" t="s">
        <v>184</v>
      </c>
      <c r="N27" s="24" t="s">
        <v>419</v>
      </c>
    </row>
    <row r="28" spans="2:14" x14ac:dyDescent="0.25">
      <c r="B28" s="24" t="s">
        <v>185</v>
      </c>
      <c r="N28" s="24" t="s">
        <v>420</v>
      </c>
    </row>
    <row r="29" spans="2:14" x14ac:dyDescent="0.25">
      <c r="B29" s="24" t="s">
        <v>186</v>
      </c>
      <c r="N29" s="24" t="s">
        <v>421</v>
      </c>
    </row>
    <row r="30" spans="2:14" x14ac:dyDescent="0.25">
      <c r="B30" s="24" t="s">
        <v>187</v>
      </c>
      <c r="N30" s="24" t="s">
        <v>422</v>
      </c>
    </row>
    <row r="31" spans="2:14" x14ac:dyDescent="0.25">
      <c r="B31" s="24" t="s">
        <v>188</v>
      </c>
      <c r="N31" s="24" t="s">
        <v>423</v>
      </c>
    </row>
    <row r="32" spans="2:14" x14ac:dyDescent="0.25">
      <c r="B32" s="24" t="s">
        <v>189</v>
      </c>
    </row>
    <row r="33" spans="2:2" x14ac:dyDescent="0.25">
      <c r="B33" s="24" t="s">
        <v>190</v>
      </c>
    </row>
    <row r="34" spans="2:2" x14ac:dyDescent="0.25">
      <c r="B34" s="24" t="s">
        <v>191</v>
      </c>
    </row>
    <row r="35" spans="2:2" x14ac:dyDescent="0.25">
      <c r="B35" s="24" t="s">
        <v>192</v>
      </c>
    </row>
    <row r="36" spans="2:2" x14ac:dyDescent="0.25">
      <c r="B36" s="24" t="s">
        <v>193</v>
      </c>
    </row>
    <row r="37" spans="2:2" x14ac:dyDescent="0.25">
      <c r="B37" s="24" t="s">
        <v>194</v>
      </c>
    </row>
    <row r="38" spans="2:2" x14ac:dyDescent="0.25">
      <c r="B38" s="24" t="s">
        <v>195</v>
      </c>
    </row>
    <row r="39" spans="2:2" x14ac:dyDescent="0.25">
      <c r="B39" s="24" t="s">
        <v>196</v>
      </c>
    </row>
    <row r="40" spans="2:2" x14ac:dyDescent="0.25">
      <c r="B40" s="24" t="s">
        <v>197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2:P38"/>
  <sheetViews>
    <sheetView showGridLines="0" topLeftCell="C1" zoomScale="130" zoomScaleNormal="130" zoomScaleSheetLayoutView="100" workbookViewId="0">
      <selection activeCell="P34" sqref="P34"/>
    </sheetView>
  </sheetViews>
  <sheetFormatPr defaultRowHeight="15" x14ac:dyDescent="0.25"/>
  <cols>
    <col min="4" max="4" width="4.85546875" customWidth="1"/>
    <col min="5" max="5" width="6.85546875" customWidth="1"/>
    <col min="8" max="8" width="8.7109375" customWidth="1"/>
    <col min="21" max="21" width="10.42578125" customWidth="1"/>
  </cols>
  <sheetData>
    <row r="2" spans="4:16" ht="36.6" customHeight="1" thickBot="1" x14ac:dyDescent="0.3">
      <c r="D2" s="110" t="s">
        <v>355</v>
      </c>
      <c r="E2" s="110"/>
      <c r="F2" s="110"/>
      <c r="G2" s="110"/>
      <c r="H2" s="110"/>
      <c r="I2" s="110"/>
      <c r="J2" s="110"/>
      <c r="K2" s="110"/>
      <c r="L2" s="110"/>
      <c r="M2" s="110"/>
      <c r="N2" s="110"/>
      <c r="O2" s="50"/>
    </row>
    <row r="3" spans="4:16" ht="17.45" customHeight="1" thickTop="1" thickBot="1" x14ac:dyDescent="0.3">
      <c r="D3" s="125" t="s">
        <v>296</v>
      </c>
      <c r="E3" s="125"/>
      <c r="F3" s="125"/>
      <c r="G3" s="125"/>
      <c r="H3" s="125"/>
      <c r="I3" s="125"/>
      <c r="J3" s="125"/>
      <c r="K3" s="125"/>
      <c r="L3" s="125"/>
      <c r="M3" s="125"/>
      <c r="N3" s="125"/>
      <c r="O3" s="125"/>
    </row>
    <row r="4" spans="4:16" ht="64.5" customHeight="1" thickTop="1" thickBot="1" x14ac:dyDescent="0.3">
      <c r="D4" s="112" t="s">
        <v>366</v>
      </c>
      <c r="E4" s="113"/>
      <c r="F4" s="113"/>
      <c r="G4" s="113"/>
      <c r="H4" s="113"/>
      <c r="I4" s="113"/>
      <c r="J4" s="113"/>
      <c r="K4" s="113"/>
      <c r="L4" s="113"/>
      <c r="M4" s="113"/>
      <c r="N4" s="114"/>
      <c r="O4" s="41"/>
      <c r="P4" s="21"/>
    </row>
    <row r="5" spans="4:16" ht="64.5" customHeight="1" thickTop="1" thickBot="1" x14ac:dyDescent="0.3">
      <c r="D5" s="129" t="s">
        <v>367</v>
      </c>
      <c r="E5" s="129"/>
      <c r="F5" s="129"/>
      <c r="G5" s="129"/>
      <c r="H5" s="129"/>
      <c r="I5" s="129"/>
      <c r="J5" s="129"/>
      <c r="K5" s="129"/>
      <c r="L5" s="129"/>
      <c r="M5" s="129"/>
      <c r="N5" s="129"/>
      <c r="O5" s="129"/>
    </row>
    <row r="6" spans="4:16" ht="41.1" customHeight="1" thickTop="1" thickBot="1" x14ac:dyDescent="0.3">
      <c r="D6" s="129" t="s">
        <v>368</v>
      </c>
      <c r="E6" s="129"/>
      <c r="F6" s="129"/>
      <c r="G6" s="129"/>
      <c r="H6" s="129"/>
      <c r="I6" s="129"/>
      <c r="J6" s="129"/>
      <c r="K6" s="129"/>
      <c r="L6" s="129"/>
      <c r="M6" s="129"/>
      <c r="N6" s="129"/>
      <c r="O6" s="129"/>
    </row>
    <row r="7" spans="4:16" ht="12.95" customHeight="1" thickTop="1" thickBot="1" x14ac:dyDescent="0.3">
      <c r="D7" s="23"/>
      <c r="E7" s="23"/>
      <c r="F7" s="23"/>
      <c r="G7" s="23"/>
      <c r="H7" s="23"/>
      <c r="I7" s="23"/>
      <c r="J7" s="23"/>
      <c r="K7" s="23"/>
      <c r="L7" s="23"/>
      <c r="M7" s="23"/>
      <c r="N7" s="23"/>
      <c r="O7" s="23"/>
    </row>
    <row r="8" spans="4:16" ht="17.100000000000001" customHeight="1" thickTop="1" thickBot="1" x14ac:dyDescent="0.3">
      <c r="D8" s="125" t="s">
        <v>297</v>
      </c>
      <c r="E8" s="125"/>
      <c r="F8" s="125"/>
      <c r="G8" s="125"/>
      <c r="H8" s="125"/>
      <c r="I8" s="125"/>
      <c r="J8" s="125"/>
      <c r="K8" s="125"/>
      <c r="L8" s="125"/>
      <c r="M8" s="125"/>
      <c r="N8" s="125"/>
      <c r="O8" s="125"/>
    </row>
    <row r="9" spans="4:16" ht="42" customHeight="1" thickTop="1" thickBot="1" x14ac:dyDescent="0.3">
      <c r="D9" s="108" t="s">
        <v>434</v>
      </c>
      <c r="E9" s="109"/>
      <c r="F9" s="109"/>
      <c r="G9" s="109"/>
      <c r="H9" s="109"/>
      <c r="I9" s="109"/>
      <c r="J9" s="109"/>
      <c r="K9" s="109"/>
      <c r="L9" s="109"/>
      <c r="M9" s="109"/>
      <c r="N9" s="111"/>
      <c r="O9" s="40"/>
      <c r="P9" s="21"/>
    </row>
    <row r="10" spans="4:16" ht="15.6" customHeight="1" thickTop="1" thickBot="1" x14ac:dyDescent="0.3">
      <c r="D10" s="23"/>
      <c r="E10" s="23"/>
      <c r="F10" s="23"/>
      <c r="G10" s="23"/>
      <c r="H10" s="23"/>
      <c r="I10" s="23"/>
      <c r="J10" s="23"/>
      <c r="K10" s="23"/>
      <c r="L10" s="23"/>
      <c r="M10" s="23"/>
      <c r="N10" s="23"/>
      <c r="O10" s="23"/>
    </row>
    <row r="11" spans="4:16" ht="14.45" customHeight="1" thickTop="1" thickBot="1" x14ac:dyDescent="0.3">
      <c r="D11" s="125" t="s">
        <v>298</v>
      </c>
      <c r="E11" s="125"/>
      <c r="F11" s="125"/>
      <c r="G11" s="125"/>
      <c r="H11" s="125"/>
      <c r="I11" s="125"/>
      <c r="J11" s="125"/>
      <c r="K11" s="125"/>
      <c r="L11" s="125"/>
      <c r="M11" s="125"/>
      <c r="N11" s="125"/>
      <c r="O11" s="125"/>
    </row>
    <row r="12" spans="4:16" ht="87.95" customHeight="1" thickTop="1" thickBot="1" x14ac:dyDescent="0.3">
      <c r="D12" s="109" t="s">
        <v>356</v>
      </c>
      <c r="E12" s="109"/>
      <c r="F12" s="109"/>
      <c r="G12" s="109"/>
      <c r="H12" s="109"/>
      <c r="I12" s="109"/>
      <c r="J12" s="109"/>
      <c r="K12" s="109"/>
      <c r="L12" s="109"/>
      <c r="M12" s="109"/>
      <c r="N12" s="109"/>
      <c r="O12" s="111"/>
    </row>
    <row r="13" spans="4:16" ht="18.600000000000001" customHeight="1" thickTop="1" thickBot="1" x14ac:dyDescent="0.3">
      <c r="D13" s="119" t="s">
        <v>354</v>
      </c>
      <c r="E13" s="120"/>
      <c r="F13" s="120"/>
      <c r="G13" s="120"/>
      <c r="H13" s="120"/>
      <c r="I13" s="120"/>
      <c r="J13" s="120"/>
      <c r="K13" s="120"/>
      <c r="L13" s="120"/>
      <c r="M13" s="120"/>
      <c r="N13" s="120"/>
      <c r="O13" s="121"/>
    </row>
    <row r="14" spans="4:16" ht="45.6" customHeight="1" thickTop="1" thickBot="1" x14ac:dyDescent="0.3">
      <c r="D14" s="108" t="s">
        <v>342</v>
      </c>
      <c r="E14" s="109"/>
      <c r="F14" s="109"/>
      <c r="G14" s="109"/>
      <c r="H14" s="109"/>
      <c r="I14" s="109"/>
      <c r="J14" s="109"/>
      <c r="K14" s="109"/>
      <c r="L14" s="109"/>
      <c r="M14" s="109"/>
      <c r="N14" s="111"/>
      <c r="O14" s="40"/>
    </row>
    <row r="15" spans="4:16" ht="22.5" customHeight="1" thickTop="1" thickBot="1" x14ac:dyDescent="0.3">
      <c r="D15" s="118" t="s">
        <v>353</v>
      </c>
      <c r="E15" s="118"/>
      <c r="F15" s="118"/>
      <c r="G15" s="118"/>
      <c r="H15" s="118"/>
      <c r="I15" s="118"/>
      <c r="J15" s="118"/>
      <c r="K15" s="118"/>
      <c r="L15" s="118"/>
      <c r="M15" s="118"/>
      <c r="N15" s="118"/>
      <c r="O15" s="118"/>
    </row>
    <row r="16" spans="4:16" ht="14.45" customHeight="1" thickTop="1" thickBot="1" x14ac:dyDescent="0.3">
      <c r="D16" s="31" t="s">
        <v>357</v>
      </c>
      <c r="E16" s="32">
        <v>1</v>
      </c>
      <c r="F16" s="115" t="s">
        <v>347</v>
      </c>
      <c r="G16" s="116"/>
      <c r="H16" s="116"/>
      <c r="I16" s="116"/>
      <c r="J16" s="116"/>
      <c r="K16" s="116"/>
      <c r="L16" s="116"/>
      <c r="M16" s="116"/>
      <c r="N16" s="116"/>
      <c r="O16" s="117"/>
    </row>
    <row r="17" spans="4:15" ht="30" customHeight="1" thickTop="1" thickBot="1" x14ac:dyDescent="0.3">
      <c r="D17" s="31" t="s">
        <v>304</v>
      </c>
      <c r="E17" s="32">
        <v>0.75</v>
      </c>
      <c r="F17" s="115" t="s">
        <v>348</v>
      </c>
      <c r="G17" s="116"/>
      <c r="H17" s="116"/>
      <c r="I17" s="116"/>
      <c r="J17" s="116"/>
      <c r="K17" s="116"/>
      <c r="L17" s="116"/>
      <c r="M17" s="116"/>
      <c r="N17" s="116"/>
      <c r="O17" s="42"/>
    </row>
    <row r="18" spans="4:15" ht="18" customHeight="1" thickTop="1" thickBot="1" x14ac:dyDescent="0.3">
      <c r="D18" s="31" t="s">
        <v>305</v>
      </c>
      <c r="E18" s="32">
        <v>0.5</v>
      </c>
      <c r="F18" s="115" t="s">
        <v>349</v>
      </c>
      <c r="G18" s="116"/>
      <c r="H18" s="116"/>
      <c r="I18" s="116"/>
      <c r="J18" s="116"/>
      <c r="K18" s="116"/>
      <c r="L18" s="116"/>
      <c r="M18" s="116"/>
      <c r="N18" s="116"/>
      <c r="O18" s="117"/>
    </row>
    <row r="19" spans="4:15" ht="16.5" customHeight="1" thickTop="1" thickBot="1" x14ac:dyDescent="0.3">
      <c r="D19" s="31" t="s">
        <v>306</v>
      </c>
      <c r="E19" s="32">
        <v>0.25</v>
      </c>
      <c r="F19" s="115" t="s">
        <v>350</v>
      </c>
      <c r="G19" s="116"/>
      <c r="H19" s="116"/>
      <c r="I19" s="116"/>
      <c r="J19" s="116"/>
      <c r="K19" s="116"/>
      <c r="L19" s="116"/>
      <c r="M19" s="116"/>
      <c r="N19" s="116"/>
      <c r="O19" s="117"/>
    </row>
    <row r="20" spans="4:15" ht="15.6" customHeight="1" thickTop="1" thickBot="1" x14ac:dyDescent="0.3">
      <c r="D20" s="31" t="s">
        <v>307</v>
      </c>
      <c r="E20" s="32">
        <v>0</v>
      </c>
      <c r="F20" s="115" t="s">
        <v>351</v>
      </c>
      <c r="G20" s="116"/>
      <c r="H20" s="116"/>
      <c r="I20" s="116"/>
      <c r="J20" s="116"/>
      <c r="K20" s="116"/>
      <c r="L20" s="116"/>
      <c r="M20" s="116"/>
      <c r="N20" s="116"/>
      <c r="O20" s="117"/>
    </row>
    <row r="21" spans="4:15" ht="23.1" customHeight="1" thickTop="1" thickBot="1" x14ac:dyDescent="0.3">
      <c r="D21" s="31" t="s">
        <v>308</v>
      </c>
      <c r="E21" s="31" t="s">
        <v>9</v>
      </c>
      <c r="F21" s="115" t="s">
        <v>352</v>
      </c>
      <c r="G21" s="116"/>
      <c r="H21" s="116"/>
      <c r="I21" s="116"/>
      <c r="J21" s="116"/>
      <c r="K21" s="116"/>
      <c r="L21" s="116"/>
      <c r="M21" s="116"/>
      <c r="N21" s="116"/>
      <c r="O21" s="117"/>
    </row>
    <row r="22" spans="4:15" ht="12.95" customHeight="1" thickTop="1" thickBot="1" x14ac:dyDescent="0.3">
      <c r="D22" s="75"/>
      <c r="E22" s="76"/>
      <c r="F22" s="77"/>
      <c r="G22" s="77"/>
      <c r="H22" s="77"/>
      <c r="I22" s="77"/>
      <c r="J22" s="77"/>
      <c r="K22" s="77"/>
      <c r="L22" s="77"/>
      <c r="M22" s="77"/>
      <c r="N22" s="77"/>
      <c r="O22" s="78"/>
    </row>
    <row r="23" spans="4:15" ht="18.95" customHeight="1" thickTop="1" thickBot="1" x14ac:dyDescent="0.3">
      <c r="D23" s="119" t="s">
        <v>345</v>
      </c>
      <c r="E23" s="120"/>
      <c r="F23" s="120"/>
      <c r="G23" s="120"/>
      <c r="H23" s="120"/>
      <c r="I23" s="120"/>
      <c r="J23" s="120"/>
      <c r="K23" s="120"/>
      <c r="L23" s="120"/>
      <c r="M23" s="120"/>
      <c r="N23" s="120"/>
      <c r="O23" s="121"/>
    </row>
    <row r="24" spans="4:15" ht="57.95" customHeight="1" thickTop="1" thickBot="1" x14ac:dyDescent="0.3">
      <c r="D24" s="108" t="s">
        <v>346</v>
      </c>
      <c r="E24" s="109"/>
      <c r="F24" s="109"/>
      <c r="G24" s="109"/>
      <c r="H24" s="109"/>
      <c r="I24" s="109"/>
      <c r="J24" s="109"/>
      <c r="K24" s="109"/>
      <c r="L24" s="109"/>
      <c r="M24" s="109"/>
      <c r="N24" s="111"/>
      <c r="O24" s="40"/>
    </row>
    <row r="25" spans="4:15" ht="71.099999999999994" customHeight="1" thickTop="1" thickBot="1" x14ac:dyDescent="0.3">
      <c r="D25" s="122" t="s">
        <v>374</v>
      </c>
      <c r="E25" s="123"/>
      <c r="F25" s="123"/>
      <c r="G25" s="123"/>
      <c r="H25" s="123"/>
      <c r="I25" s="123"/>
      <c r="J25" s="123"/>
      <c r="K25" s="123"/>
      <c r="L25" s="123"/>
      <c r="M25" s="123"/>
      <c r="N25" s="124"/>
      <c r="O25" s="43"/>
    </row>
    <row r="26" spans="4:15" ht="11.1" customHeight="1" thickTop="1" thickBot="1" x14ac:dyDescent="0.3">
      <c r="D26" s="47"/>
      <c r="E26" s="48"/>
      <c r="F26" s="48"/>
      <c r="G26" s="48"/>
      <c r="H26" s="48"/>
      <c r="I26" s="48"/>
      <c r="J26" s="48"/>
      <c r="K26" s="48"/>
      <c r="L26" s="48"/>
      <c r="M26" s="48"/>
      <c r="N26" s="48"/>
      <c r="O26" s="49"/>
    </row>
    <row r="27" spans="4:15" ht="19.5" customHeight="1" thickTop="1" thickBot="1" x14ac:dyDescent="0.3">
      <c r="D27" s="119" t="s">
        <v>344</v>
      </c>
      <c r="E27" s="120"/>
      <c r="F27" s="120"/>
      <c r="G27" s="120"/>
      <c r="H27" s="120"/>
      <c r="I27" s="120"/>
      <c r="J27" s="120"/>
      <c r="K27" s="120"/>
      <c r="L27" s="120"/>
      <c r="M27" s="120"/>
      <c r="N27" s="120"/>
      <c r="O27" s="121"/>
    </row>
    <row r="28" spans="4:15" ht="62.45" customHeight="1" thickTop="1" thickBot="1" x14ac:dyDescent="0.3">
      <c r="D28" s="126" t="s">
        <v>375</v>
      </c>
      <c r="E28" s="127"/>
      <c r="F28" s="127"/>
      <c r="G28" s="127"/>
      <c r="H28" s="127"/>
      <c r="I28" s="127"/>
      <c r="J28" s="127"/>
      <c r="K28" s="127"/>
      <c r="L28" s="127"/>
      <c r="M28" s="127"/>
      <c r="N28" s="128"/>
      <c r="O28" s="44"/>
    </row>
    <row r="29" spans="4:15" ht="11.45" customHeight="1" thickTop="1" thickBot="1" x14ac:dyDescent="0.3">
      <c r="D29" s="79"/>
      <c r="E29" s="80"/>
      <c r="F29" s="80"/>
      <c r="G29" s="80"/>
      <c r="H29" s="80"/>
      <c r="I29" s="80"/>
      <c r="J29" s="80"/>
      <c r="K29" s="80"/>
      <c r="L29" s="80"/>
      <c r="M29" s="80"/>
      <c r="N29" s="80"/>
      <c r="O29" s="45"/>
    </row>
    <row r="30" spans="4:15" ht="19.5" customHeight="1" thickTop="1" thickBot="1" x14ac:dyDescent="0.3">
      <c r="D30" s="119" t="s">
        <v>343</v>
      </c>
      <c r="E30" s="120"/>
      <c r="F30" s="120"/>
      <c r="G30" s="120"/>
      <c r="H30" s="120"/>
      <c r="I30" s="120"/>
      <c r="J30" s="120"/>
      <c r="K30" s="120"/>
      <c r="L30" s="120"/>
      <c r="M30" s="120"/>
      <c r="N30" s="120"/>
      <c r="O30" s="121"/>
    </row>
    <row r="31" spans="4:15" ht="29.45" customHeight="1" thickTop="1" thickBot="1" x14ac:dyDescent="0.3">
      <c r="D31" s="126" t="s">
        <v>376</v>
      </c>
      <c r="E31" s="127"/>
      <c r="F31" s="127"/>
      <c r="G31" s="127"/>
      <c r="H31" s="127"/>
      <c r="I31" s="127"/>
      <c r="J31" s="127"/>
      <c r="K31" s="127"/>
      <c r="L31" s="127"/>
      <c r="M31" s="127"/>
      <c r="N31" s="127"/>
      <c r="O31" s="45"/>
    </row>
    <row r="32" spans="4:15" ht="21" customHeight="1" thickTop="1" thickBot="1" x14ac:dyDescent="0.3">
      <c r="D32" s="70"/>
      <c r="E32" s="71"/>
      <c r="F32" s="71"/>
      <c r="G32" s="71"/>
      <c r="H32" s="71"/>
      <c r="I32" s="71"/>
      <c r="J32" s="71"/>
      <c r="K32" s="71"/>
      <c r="L32" s="71"/>
      <c r="M32" s="71"/>
      <c r="N32" s="71"/>
      <c r="O32" s="45"/>
    </row>
    <row r="33" spans="4:15" ht="15.6" customHeight="1" thickTop="1" thickBot="1" x14ac:dyDescent="0.3">
      <c r="D33" s="130" t="s">
        <v>390</v>
      </c>
      <c r="E33" s="130"/>
      <c r="F33" s="130"/>
      <c r="G33" s="130"/>
      <c r="H33" s="130"/>
      <c r="I33" s="130"/>
      <c r="J33" s="130"/>
      <c r="K33" s="130"/>
      <c r="L33" s="130"/>
      <c r="M33" s="130"/>
      <c r="N33" s="130"/>
      <c r="O33" s="130"/>
    </row>
    <row r="34" spans="4:15" ht="66.599999999999994" customHeight="1" thickTop="1" thickBot="1" x14ac:dyDescent="0.3">
      <c r="D34" s="112" t="s">
        <v>436</v>
      </c>
      <c r="E34" s="113"/>
      <c r="F34" s="113"/>
      <c r="G34" s="113"/>
      <c r="H34" s="113"/>
      <c r="I34" s="113"/>
      <c r="J34" s="113"/>
      <c r="K34" s="113"/>
      <c r="L34" s="113"/>
      <c r="M34" s="113"/>
      <c r="N34" s="113"/>
      <c r="O34" s="70"/>
    </row>
    <row r="35" spans="4:15" ht="16.5" thickTop="1" thickBot="1" x14ac:dyDescent="0.3">
      <c r="D35" s="69"/>
      <c r="E35" s="69"/>
      <c r="F35" s="69"/>
      <c r="G35" s="69"/>
      <c r="H35" s="69"/>
      <c r="I35" s="69"/>
      <c r="J35" s="69"/>
      <c r="K35" s="69"/>
      <c r="L35" s="69"/>
      <c r="M35" s="69"/>
      <c r="N35" s="69"/>
      <c r="O35" s="69"/>
    </row>
    <row r="36" spans="4:15" ht="16.5" thickTop="1" thickBot="1" x14ac:dyDescent="0.3">
      <c r="D36" s="125" t="s">
        <v>299</v>
      </c>
      <c r="E36" s="125"/>
      <c r="F36" s="125"/>
      <c r="G36" s="125"/>
      <c r="H36" s="125"/>
      <c r="I36" s="125"/>
      <c r="J36" s="125"/>
      <c r="K36" s="125"/>
      <c r="L36" s="125"/>
      <c r="M36" s="125"/>
      <c r="N36" s="125"/>
      <c r="O36" s="125"/>
    </row>
    <row r="37" spans="4:15" ht="39" customHeight="1" thickTop="1" thickBot="1" x14ac:dyDescent="0.3">
      <c r="D37" s="108" t="s">
        <v>389</v>
      </c>
      <c r="E37" s="109"/>
      <c r="F37" s="109"/>
      <c r="G37" s="109"/>
      <c r="H37" s="109"/>
      <c r="I37" s="109"/>
      <c r="J37" s="109"/>
      <c r="K37" s="109"/>
      <c r="L37" s="109"/>
      <c r="M37" s="109"/>
      <c r="N37" s="109"/>
      <c r="O37" s="46"/>
    </row>
    <row r="38" spans="4:15" ht="15.75" thickTop="1" x14ac:dyDescent="0.25"/>
  </sheetData>
  <mergeCells count="29">
    <mergeCell ref="D36:O36"/>
    <mergeCell ref="D28:N28"/>
    <mergeCell ref="D31:N31"/>
    <mergeCell ref="D5:O5"/>
    <mergeCell ref="D6:O6"/>
    <mergeCell ref="D33:O33"/>
    <mergeCell ref="D34:N34"/>
    <mergeCell ref="D3:O3"/>
    <mergeCell ref="D11:O11"/>
    <mergeCell ref="D8:O8"/>
    <mergeCell ref="D23:O23"/>
    <mergeCell ref="D12:O12"/>
    <mergeCell ref="D13:O13"/>
    <mergeCell ref="D37:N37"/>
    <mergeCell ref="D2:N2"/>
    <mergeCell ref="D9:N9"/>
    <mergeCell ref="D4:N4"/>
    <mergeCell ref="D14:N14"/>
    <mergeCell ref="F17:N17"/>
    <mergeCell ref="D24:N24"/>
    <mergeCell ref="F21:O21"/>
    <mergeCell ref="D15:O15"/>
    <mergeCell ref="F16:O16"/>
    <mergeCell ref="F18:O18"/>
    <mergeCell ref="F19:O19"/>
    <mergeCell ref="F20:O20"/>
    <mergeCell ref="D30:O30"/>
    <mergeCell ref="D27:O27"/>
    <mergeCell ref="D25:N25"/>
  </mergeCells>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O18"/>
  <sheetViews>
    <sheetView showGridLines="0" zoomScaleNormal="100" zoomScaleSheetLayoutView="80" workbookViewId="0">
      <selection activeCell="B10" sqref="B10"/>
    </sheetView>
  </sheetViews>
  <sheetFormatPr defaultRowHeight="15" x14ac:dyDescent="0.25"/>
  <cols>
    <col min="2" max="2" width="16.140625" customWidth="1"/>
    <col min="3" max="16" width="12.5703125" customWidth="1"/>
    <col min="17" max="17" width="17.42578125" customWidth="1"/>
    <col min="18" max="18" width="18.28515625" customWidth="1"/>
    <col min="22" max="22" width="17.85546875" customWidth="1"/>
    <col min="23" max="36" width="10.140625" customWidth="1"/>
    <col min="37" max="37" width="14.28515625" customWidth="1"/>
    <col min="38" max="38" width="17" customWidth="1"/>
  </cols>
  <sheetData>
    <row r="2" spans="2:41" ht="21" customHeight="1" x14ac:dyDescent="0.25">
      <c r="B2" s="140" t="s">
        <v>377</v>
      </c>
      <c r="C2" s="140"/>
      <c r="D2" s="140"/>
      <c r="E2" s="140"/>
      <c r="F2" s="140"/>
      <c r="G2" s="140"/>
      <c r="H2" s="140"/>
      <c r="I2" s="140"/>
      <c r="J2" s="140"/>
      <c r="K2" s="140"/>
      <c r="L2" s="140"/>
      <c r="M2" s="140"/>
      <c r="N2" s="140"/>
      <c r="O2" s="140"/>
      <c r="P2" s="140"/>
      <c r="Q2" s="50"/>
      <c r="R2" s="50"/>
      <c r="X2" s="15"/>
      <c r="Y2" s="15"/>
      <c r="Z2" s="15"/>
      <c r="AA2" s="15"/>
      <c r="AB2" s="15"/>
      <c r="AC2" s="15"/>
      <c r="AD2" s="15"/>
      <c r="AE2" s="15"/>
      <c r="AF2" s="15"/>
      <c r="AG2" s="15"/>
      <c r="AH2" s="15"/>
      <c r="AI2" s="15"/>
      <c r="AJ2" s="15"/>
      <c r="AK2" s="15"/>
      <c r="AL2" s="15"/>
      <c r="AM2" s="15"/>
      <c r="AN2" s="15"/>
      <c r="AO2" s="15"/>
    </row>
    <row r="3" spans="2:41" ht="15.75" thickBot="1" x14ac:dyDescent="0.3">
      <c r="X3" s="15"/>
      <c r="Y3" s="15"/>
      <c r="Z3" s="15"/>
      <c r="AA3" s="15"/>
      <c r="AB3" s="15"/>
      <c r="AC3" s="15"/>
      <c r="AD3" s="15"/>
      <c r="AE3" s="15"/>
      <c r="AF3" s="15"/>
      <c r="AG3" s="15"/>
      <c r="AH3" s="15"/>
      <c r="AI3" s="15"/>
      <c r="AJ3" s="15"/>
      <c r="AK3" s="15"/>
      <c r="AL3" s="15"/>
      <c r="AM3" s="15"/>
      <c r="AN3" s="15"/>
      <c r="AO3" s="15"/>
    </row>
    <row r="4" spans="2:41" ht="15.75" thickBot="1" x14ac:dyDescent="0.3">
      <c r="B4" s="56"/>
      <c r="C4" s="131" t="s">
        <v>218</v>
      </c>
      <c r="D4" s="132"/>
      <c r="E4" s="132"/>
      <c r="F4" s="132"/>
      <c r="G4" s="132"/>
      <c r="H4" s="132"/>
      <c r="I4" s="133"/>
      <c r="J4" s="134" t="s">
        <v>217</v>
      </c>
      <c r="K4" s="135"/>
      <c r="L4" s="136"/>
      <c r="M4" s="137" t="s">
        <v>219</v>
      </c>
      <c r="N4" s="138"/>
      <c r="O4" s="138"/>
      <c r="P4" s="139"/>
      <c r="X4" s="15"/>
      <c r="Y4" s="15"/>
      <c r="Z4" s="15"/>
      <c r="AA4" s="15"/>
      <c r="AB4" s="15"/>
      <c r="AC4" s="15"/>
      <c r="AD4" s="15"/>
      <c r="AE4" s="15"/>
      <c r="AF4" s="15"/>
      <c r="AG4" s="15"/>
      <c r="AH4" s="15"/>
      <c r="AI4" s="15"/>
      <c r="AJ4" s="15"/>
      <c r="AK4" s="15"/>
      <c r="AL4" s="15"/>
      <c r="AM4" s="15"/>
      <c r="AN4" s="15"/>
      <c r="AO4" s="15"/>
    </row>
    <row r="5" spans="2:41" ht="27.75" thickBot="1" x14ac:dyDescent="0.3">
      <c r="B5" s="54" t="s">
        <v>215</v>
      </c>
      <c r="C5" s="57" t="s">
        <v>313</v>
      </c>
      <c r="D5" s="58" t="s">
        <v>46</v>
      </c>
      <c r="E5" s="58" t="s">
        <v>214</v>
      </c>
      <c r="F5" s="58" t="s">
        <v>47</v>
      </c>
      <c r="G5" s="58" t="s">
        <v>86</v>
      </c>
      <c r="H5" s="58" t="s">
        <v>85</v>
      </c>
      <c r="I5" s="58" t="s">
        <v>96</v>
      </c>
      <c r="J5" s="58" t="s">
        <v>292</v>
      </c>
      <c r="K5" s="58" t="s">
        <v>293</v>
      </c>
      <c r="L5" s="58" t="s">
        <v>294</v>
      </c>
      <c r="M5" s="58" t="s">
        <v>295</v>
      </c>
      <c r="N5" s="58" t="s">
        <v>314</v>
      </c>
      <c r="O5" s="58" t="s">
        <v>381</v>
      </c>
      <c r="P5" s="59" t="s">
        <v>382</v>
      </c>
      <c r="X5" s="15"/>
      <c r="Y5" s="15"/>
      <c r="Z5" s="15"/>
      <c r="AA5" s="15"/>
      <c r="AB5" s="15"/>
      <c r="AC5" s="15"/>
      <c r="AD5" s="15"/>
      <c r="AE5" s="15"/>
      <c r="AF5" s="15"/>
      <c r="AG5" s="15"/>
      <c r="AH5" s="15"/>
      <c r="AI5" s="15"/>
      <c r="AJ5" s="15"/>
      <c r="AK5" s="15"/>
      <c r="AL5" s="15"/>
      <c r="AM5" s="15"/>
      <c r="AN5" s="15"/>
      <c r="AO5" s="15"/>
    </row>
    <row r="6" spans="2:41" ht="15" customHeight="1" thickBot="1" x14ac:dyDescent="0.3">
      <c r="B6" s="55" t="s">
        <v>380</v>
      </c>
      <c r="C6" s="66">
        <v>21</v>
      </c>
      <c r="D6" s="67">
        <v>24</v>
      </c>
      <c r="E6" s="67">
        <v>22</v>
      </c>
      <c r="F6" s="67">
        <v>6</v>
      </c>
      <c r="G6" s="67">
        <v>23</v>
      </c>
      <c r="H6" s="67">
        <v>28</v>
      </c>
      <c r="I6" s="67">
        <v>26</v>
      </c>
      <c r="J6" s="67">
        <v>28</v>
      </c>
      <c r="K6" s="67">
        <v>13</v>
      </c>
      <c r="L6" s="67">
        <v>18</v>
      </c>
      <c r="M6" s="67">
        <v>10</v>
      </c>
      <c r="N6" s="67">
        <v>12</v>
      </c>
      <c r="O6" s="67">
        <v>12</v>
      </c>
      <c r="P6" s="68">
        <v>12</v>
      </c>
      <c r="X6" s="15"/>
      <c r="Y6" s="15"/>
      <c r="Z6" s="15"/>
      <c r="AA6" s="15"/>
      <c r="AB6" s="15"/>
      <c r="AC6" s="15"/>
      <c r="AD6" s="15"/>
      <c r="AE6" s="15"/>
      <c r="AF6" s="15"/>
      <c r="AG6" s="15"/>
      <c r="AH6" s="15"/>
      <c r="AI6" s="15"/>
      <c r="AJ6" s="15"/>
      <c r="AK6" s="15"/>
      <c r="AL6" s="15"/>
      <c r="AM6" s="15"/>
      <c r="AN6" s="15"/>
      <c r="AO6" s="15"/>
    </row>
    <row r="7" spans="2:41" ht="15" customHeight="1" thickBot="1" x14ac:dyDescent="0.3">
      <c r="B7" s="63">
        <f>'Answer Options'!D3</f>
        <v>1</v>
      </c>
      <c r="C7" s="64">
        <f>COUNTIF('Standards for Shareholder ID'!$D$31:$D$56, 'Summary of self-assessment'!B7)/21</f>
        <v>0.33333333333333331</v>
      </c>
      <c r="D7" s="65">
        <f>COUNTIF('Standards for CA Processing'!$D$32:$D$60, 'Summary of self-assessment'!B7)/24</f>
        <v>1</v>
      </c>
      <c r="E7" s="65">
        <f>COUNTIF('Standards for CA Processing'!$D$63:$D$90, 'Summary of self-assessment'!B7)/22</f>
        <v>1</v>
      </c>
      <c r="F7" s="65">
        <f>COUNTIF('Standards for CA Processing'!$D$92:$D$97, 'Summary of self-assessment'!B7)/6</f>
        <v>0.33333333333333331</v>
      </c>
      <c r="G7" s="65">
        <f>COUNTIF('Standards for CA Processing'!$D$136:$D$164, 'Summary of self-assessment'!B7)/23</f>
        <v>1</v>
      </c>
      <c r="H7" s="65">
        <f>COUNTIF('Standards for CA Processing'!$D$100:$D$133, 'Summary of self-assessment'!B7)/28</f>
        <v>1</v>
      </c>
      <c r="I7" s="65">
        <f>COUNTIF('Standards for CA Processing'!$D$167:$D$197, 'Summary of self-assessment'!B7)/26</f>
        <v>0.88461538461538458</v>
      </c>
      <c r="J7" s="65">
        <f>COUNTIF('T2S CA Standards'!$D$31:$D$58, 'Summary of self-assessment'!B7)/28</f>
        <v>0</v>
      </c>
      <c r="K7" s="65">
        <f>COUNTIF('T2S CA Standards'!$D$60:$D$72, 'Summary of self-assessment'!B7)/13</f>
        <v>0</v>
      </c>
      <c r="L7" s="65">
        <f>COUNTIF('T2S CA Standards'!$D$74:$D$91, 'Summary of self-assessment'!B7)/18</f>
        <v>0</v>
      </c>
      <c r="M7" s="65">
        <f>COUNTIF('Standards for CA Processing'!$D$206:$D$217, 'Summary of self-assessment'!B7)/10</f>
        <v>0</v>
      </c>
      <c r="N7" s="65">
        <f>COUNTIF('Standards for CA Processing'!$D$219:$D$233,'Summary of self-assessment'!B7)/12</f>
        <v>0</v>
      </c>
      <c r="O7" s="65">
        <f>COUNTIF('Standards for CA Processing'!$D$236:$D$248, 'Summary of self-assessment'!B7)/12</f>
        <v>0</v>
      </c>
      <c r="P7" s="65">
        <f>COUNTIF('Standards for CA Processing'!$D$251:$D$263,'Summary of self-assessment'!B7)/12</f>
        <v>0</v>
      </c>
      <c r="X7" s="15"/>
      <c r="Y7" s="15"/>
      <c r="Z7" s="15"/>
      <c r="AA7" s="15"/>
      <c r="AB7" s="15"/>
      <c r="AC7" s="15"/>
      <c r="AD7" s="15"/>
      <c r="AE7" s="15"/>
      <c r="AF7" s="15"/>
      <c r="AG7" s="15"/>
      <c r="AH7" s="15"/>
      <c r="AI7" s="15"/>
      <c r="AJ7" s="15"/>
      <c r="AK7" s="15"/>
      <c r="AL7" s="15"/>
      <c r="AM7" s="15"/>
      <c r="AN7" s="15"/>
      <c r="AO7" s="15"/>
    </row>
    <row r="8" spans="2:41" ht="15" customHeight="1" thickBot="1" x14ac:dyDescent="0.3">
      <c r="B8" s="62" t="s">
        <v>358</v>
      </c>
      <c r="C8" s="65">
        <f>(COUNTIF('Standards for Shareholder ID'!$D$31:$D$56, "&gt;0.1") + COUNTIF('Standards for Shareholder ID'!$D$31:$D$56, "Not started (0%)")-COUNTIF('Standards for Shareholder ID'!$D$31:$D$56, $B7))/21</f>
        <v>0.66666666666666663</v>
      </c>
      <c r="D8" s="65">
        <f>(COUNTIF('Standards for CA Processing'!$D$32:$D$60, "&gt;0.1") + COUNTIF('Standards for CA Processing'!$D$32:$D$60, "Not started (0%)")-COUNTIF('Standards for CA Processing'!$D$32:$D$60, $B7))/24</f>
        <v>0</v>
      </c>
      <c r="E8" s="65">
        <f>(COUNTIF('Standards for CA Processing'!$D$63:$D$90, "&gt;0.1") + COUNTIF('Standards for CA Processing'!$D$63:$D$90, "Not started (0%)")-COUNTIF('Standards for CA Processing'!$D$63:$D$90, $B7))/22</f>
        <v>0</v>
      </c>
      <c r="F8" s="65">
        <f>(COUNTIF('Standards for CA Processing'!$D$92:$D$97, "&gt;0.1") + COUNTIF('Standards for CA Processing'!$D$92:$D$97, "Not started (0%)")-COUNTIF('Standards for CA Processing'!$D$92:$D$97, $B7))/6</f>
        <v>0.66666666666666663</v>
      </c>
      <c r="G8" s="65">
        <f>(COUNTIF('Standards for CA Processing'!$D$136:$D$164, "&gt;0.1") + COUNTIF('Standards for CA Processing'!$D$136:$D$164, "Not started (0%)")-COUNTIF('Standards for CA Processing'!$D$136:$D$164, $B7))/23</f>
        <v>0</v>
      </c>
      <c r="H8" s="65">
        <f>(COUNTIF('Standards for CA Processing'!$D$100:$D$133, "&gt;0.1") + COUNTIF('Standards for CA Processing'!$D$100:$D$133, "Not started (0%)")-COUNTIF('Standards for CA Processing'!$D$100:$D$133, $B7))/28</f>
        <v>0</v>
      </c>
      <c r="I8" s="65">
        <f>(COUNTIF('Standards for CA Processing'!$D$167:$D$197, "&gt;0.1") + COUNTIF('Standards for CA Processing'!$D$167:$D$197, "Not started (0%)")-COUNTIF('Standards for CA Processing'!$D$167:$D$197, $B7))/26</f>
        <v>0.11538461538461539</v>
      </c>
      <c r="J8" s="65">
        <f>(COUNTIF('T2S CA Standards'!$D$31:$D$58, "&gt;0.1") + COUNTIF('T2S CA Standards'!$D$31:$D$58, "Not started (0%)")-COUNTIF('T2S CA Standards'!$D$31:$D$58, $B7))/28</f>
        <v>0</v>
      </c>
      <c r="K8" s="65">
        <f>(COUNTIF('T2S CA Standards'!$D$60:$D$72, "&gt;0.1") + COUNTIF('T2S CA Standards'!$D$60:$D$72, "Not started (0%)")-COUNTIF('T2S CA Standards'!$D$60:$D$72, $B7))/13</f>
        <v>0</v>
      </c>
      <c r="L8" s="65">
        <f>(COUNTIF('T2S CA Standards'!$D$74:$D$91, "&gt;0.1") + COUNTIF('T2S CA Standards'!$D$74:$D$91, "Not started (0%)")-COUNTIF('T2S CA Standards'!$D$74:$D$91, $B7))/18</f>
        <v>0</v>
      </c>
      <c r="M8" s="65">
        <f>(COUNTIF('Standards for CA Processing'!$D$206:$D$217, "&gt;0.1") + COUNTIF('Standards for CA Processing'!$D$206:$D$217, "Not started (0%)")-COUNTIF('Standards for CA Processing'!$D$206:$D$217, $B7))/10</f>
        <v>1</v>
      </c>
      <c r="N8" s="65">
        <f>(COUNTIF('Standards for CA Processing'!$D$219:$D$233, "&gt;0.1") + COUNTIF('Standards for CA Processing'!$D$219:$D$233, "Not started (0%)")-COUNTIF('Standards for CA Processing'!$D$219:$D$233, $B7))/12</f>
        <v>1</v>
      </c>
      <c r="O8" s="65">
        <f>(COUNTIF('Standards for CA Processing'!$D$236:$D$248, "&gt;0.1") + COUNTIF('Standards for CA Processing'!$D$236:$D$248, "Not started (0%)")-COUNTIF('Standards for CA Processing'!$D$236:$D$248, $B7))/12</f>
        <v>1</v>
      </c>
      <c r="P8" s="65">
        <f>(COUNTIF('Standards for CA Processing'!$D$251:$D$263, "&gt;0.1") + COUNTIF('Standards for CA Processing'!$D$251:$D$263, "Not started (0%)")-COUNTIF('Standards for CA Processing'!$D$251:$D$263, $B7))/12</f>
        <v>1</v>
      </c>
      <c r="X8" s="15"/>
      <c r="Y8" s="15"/>
      <c r="Z8" s="15"/>
      <c r="AA8" s="15"/>
      <c r="AB8" s="15"/>
      <c r="AC8" s="15"/>
      <c r="AD8" s="15"/>
      <c r="AE8" s="15"/>
      <c r="AF8" s="15"/>
      <c r="AG8" s="15"/>
      <c r="AH8" s="15"/>
      <c r="AI8" s="15"/>
      <c r="AJ8" s="15"/>
      <c r="AK8" s="15"/>
      <c r="AL8" s="15"/>
      <c r="AM8" s="15"/>
      <c r="AN8" s="15"/>
      <c r="AO8" s="15"/>
    </row>
    <row r="9" spans="2:41" ht="15" customHeight="1" thickBot="1" x14ac:dyDescent="0.3">
      <c r="B9" s="61" t="str">
        <f>'Answer Options'!D8</f>
        <v>N/A</v>
      </c>
      <c r="C9" s="64">
        <f>COUNTIF('Standards for Shareholder ID'!$D$31:$D$56, 'Summary of self-assessment'!B9)/21</f>
        <v>0</v>
      </c>
      <c r="D9" s="65">
        <f>COUNTIF('Standards for CA Processing'!$D$32:$D$60, 'Summary of self-assessment'!B9)/24</f>
        <v>0</v>
      </c>
      <c r="E9" s="65">
        <f>COUNTIF('Standards for CA Processing'!$D$63:$D$90, 'Summary of self-assessment'!B9)/22</f>
        <v>0</v>
      </c>
      <c r="F9" s="65">
        <f>COUNTIF('Standards for CA Processing'!$D$92:$D$97, 'Summary of self-assessment'!B9)/6</f>
        <v>0</v>
      </c>
      <c r="G9" s="65">
        <f>COUNTIF('Standards for CA Processing'!$D$136:$D$164, 'Summary of self-assessment'!B9)/23</f>
        <v>0</v>
      </c>
      <c r="H9" s="65">
        <f>COUNTIF('Standards for CA Processing'!$D$100:$D$133, 'Summary of self-assessment'!B9)/28</f>
        <v>0</v>
      </c>
      <c r="I9" s="65">
        <f>COUNTIF('Standards for CA Processing'!$D$167:$D$197, 'Summary of self-assessment'!B9)/26</f>
        <v>0</v>
      </c>
      <c r="J9" s="65">
        <f>COUNTIF('T2S CA Standards'!$D$31:$D$58, 'Summary of self-assessment'!B9)/28</f>
        <v>0</v>
      </c>
      <c r="K9" s="65">
        <f>COUNTIF('T2S CA Standards'!$D$60:$D$72, 'Summary of self-assessment'!B9)/13</f>
        <v>0</v>
      </c>
      <c r="L9" s="65">
        <f>COUNTIF('T2S CA Standards'!$D$74:$D$91, 'Summary of self-assessment'!B9)/18</f>
        <v>0</v>
      </c>
      <c r="M9" s="65">
        <f>COUNTIF('Standards for CA Processing'!$D$206:$D$217, 'Summary of self-assessment'!B9)/10</f>
        <v>0</v>
      </c>
      <c r="N9" s="65">
        <f>COUNTIF('Standards for CA Processing'!$D$219:$D$233,'Summary of self-assessment'!B9)/12</f>
        <v>0</v>
      </c>
      <c r="O9" s="65">
        <f>COUNTIF('Standards for CA Processing'!$D$236:$D$248, 'Summary of self-assessment'!B9)/12</f>
        <v>0</v>
      </c>
      <c r="P9" s="65">
        <f>COUNTIF('Standards for CA Processing'!$D$251:$D$263,'Summary of self-assessment'!B9)/12</f>
        <v>0</v>
      </c>
      <c r="X9" s="15"/>
      <c r="Y9" s="15"/>
      <c r="Z9" s="15"/>
      <c r="AA9" s="15"/>
      <c r="AB9" s="15"/>
      <c r="AC9" s="15"/>
      <c r="AD9" s="15"/>
      <c r="AE9" s="15"/>
      <c r="AF9" s="15"/>
      <c r="AG9" s="15"/>
      <c r="AH9" s="15"/>
      <c r="AI9" s="15"/>
      <c r="AJ9" s="15"/>
      <c r="AK9" s="15"/>
      <c r="AL9" s="15"/>
      <c r="AM9" s="15"/>
      <c r="AN9" s="15"/>
      <c r="AO9" s="15"/>
    </row>
    <row r="10" spans="2:41" ht="15" customHeight="1" thickBot="1" x14ac:dyDescent="0.3">
      <c r="B10" s="60" t="s">
        <v>220</v>
      </c>
      <c r="C10" s="64">
        <f>((COUNTIF('Standards for Shareholder ID'!$D$31:$D$56, "")) -5)/21</f>
        <v>0</v>
      </c>
      <c r="D10" s="65">
        <f>(((COUNTIF('Standards for CA Processing'!$D$32:$D$60, "")) - 5))/24</f>
        <v>0</v>
      </c>
      <c r="E10" s="65">
        <f>((COUNTIF('Standards for CA Processing'!$D$63:$D$90, "")-6))/22</f>
        <v>0</v>
      </c>
      <c r="F10" s="65">
        <f>COUNTIF('Standards for CA Processing'!$D$92:$D$97, "")/6</f>
        <v>0</v>
      </c>
      <c r="G10" s="65">
        <f>((COUNTIF('Standards for CA Processing'!$D$136:$D$164,"")-6))/23</f>
        <v>-4.3478260869565216E-2</v>
      </c>
      <c r="H10" s="65">
        <f>(COUNTIF('Standards for CA Processing'!$D$100:$D$133, "")-6)/28</f>
        <v>0</v>
      </c>
      <c r="I10" s="65">
        <f>(COUNTIF('Standards for CA Processing'!$D$167:$D$197, "")-5)/26</f>
        <v>0</v>
      </c>
      <c r="J10" s="65">
        <f>(COUNTIF('T2S CA Standards'!$D$31:$D$58, ""))/28</f>
        <v>1</v>
      </c>
      <c r="K10" s="65">
        <f>(COUNTIF('T2S CA Standards'!$D$60:$D$72, ""))/13</f>
        <v>1</v>
      </c>
      <c r="L10" s="65">
        <f>(COUNTIF('T2S CA Standards'!$D$74:$D$91, ""))/18</f>
        <v>1</v>
      </c>
      <c r="M10" s="65">
        <f>(COUNTIF('Standards for CA Processing'!$D$206:$D$217, "")-2)/10</f>
        <v>0</v>
      </c>
      <c r="N10" s="65">
        <f>(COUNTIF('Standards for CA Processing'!$D$219:$D$233,"")-3)/12</f>
        <v>0</v>
      </c>
      <c r="O10" s="65">
        <f>(COUNTIF('Standards for CA Processing'!$D$236:$D$248, "")-1)/12</f>
        <v>0</v>
      </c>
      <c r="P10" s="65">
        <f>(COUNTIF('Standards for CA Processing'!$D$251:$D$263, "" )-1)/12</f>
        <v>0</v>
      </c>
      <c r="X10" s="15"/>
      <c r="Y10" s="15"/>
      <c r="Z10" s="15"/>
      <c r="AA10" s="15"/>
      <c r="AB10" s="15"/>
      <c r="AC10" s="15"/>
      <c r="AD10" s="15"/>
      <c r="AE10" s="15"/>
      <c r="AF10" s="15"/>
      <c r="AG10" s="15"/>
      <c r="AH10" s="15"/>
      <c r="AI10" s="15"/>
      <c r="AJ10" s="15"/>
      <c r="AK10" s="15"/>
      <c r="AL10" s="15"/>
      <c r="AM10" s="15"/>
      <c r="AN10" s="15"/>
      <c r="AO10" s="15"/>
    </row>
    <row r="11" spans="2:41" ht="15.6" customHeight="1" x14ac:dyDescent="0.25">
      <c r="X11" s="15"/>
      <c r="Y11" s="15"/>
      <c r="Z11" s="15"/>
      <c r="AA11" s="15"/>
      <c r="AB11" s="15"/>
      <c r="AC11" s="15"/>
      <c r="AD11" s="15"/>
      <c r="AE11" s="15"/>
      <c r="AF11" s="15"/>
      <c r="AG11" s="15"/>
      <c r="AH11" s="15"/>
      <c r="AI11" s="15"/>
      <c r="AJ11" s="15"/>
      <c r="AK11" s="15"/>
      <c r="AL11" s="15"/>
      <c r="AM11" s="15"/>
      <c r="AN11" s="15"/>
      <c r="AO11" s="15"/>
    </row>
    <row r="12" spans="2:41" x14ac:dyDescent="0.25">
      <c r="Q12" s="27"/>
      <c r="R12" s="27"/>
      <c r="S12" s="26"/>
      <c r="T12" s="26"/>
      <c r="U12" s="26"/>
      <c r="V12" s="26"/>
      <c r="W12" s="26"/>
      <c r="X12" s="15"/>
      <c r="Y12" s="15"/>
      <c r="Z12" s="15"/>
      <c r="AA12" s="15"/>
      <c r="AB12" s="15"/>
      <c r="AC12" s="15"/>
      <c r="AD12" s="15"/>
      <c r="AE12" s="15"/>
      <c r="AF12" s="15"/>
      <c r="AG12" s="15"/>
      <c r="AH12" s="15"/>
      <c r="AI12" s="15"/>
      <c r="AJ12" s="15"/>
      <c r="AK12" s="15"/>
      <c r="AL12" s="15"/>
      <c r="AM12" s="15"/>
      <c r="AN12" s="15"/>
      <c r="AO12" s="15"/>
    </row>
    <row r="13" spans="2:41" x14ac:dyDescent="0.25">
      <c r="X13" s="15"/>
      <c r="Y13" s="15"/>
      <c r="Z13" s="15"/>
      <c r="AA13" s="15"/>
      <c r="AB13" s="15"/>
      <c r="AC13" s="15"/>
      <c r="AD13" s="15"/>
      <c r="AE13" s="15"/>
      <c r="AF13" s="15"/>
      <c r="AG13" s="15"/>
      <c r="AH13" s="15"/>
      <c r="AI13" s="15"/>
      <c r="AJ13" s="15"/>
      <c r="AK13" s="15"/>
      <c r="AL13" s="15"/>
      <c r="AM13" s="15"/>
      <c r="AN13" s="15"/>
      <c r="AO13" s="15"/>
    </row>
    <row r="15" spans="2:41" x14ac:dyDescent="0.25">
      <c r="Y15" s="38"/>
      <c r="Z15" s="38"/>
      <c r="AA15" s="38"/>
      <c r="AB15" s="38"/>
      <c r="AC15" s="38"/>
      <c r="AD15" s="38"/>
      <c r="AE15" s="38"/>
      <c r="AF15" s="38"/>
      <c r="AG15" s="38"/>
      <c r="AH15" s="38"/>
      <c r="AI15" s="38"/>
      <c r="AJ15" s="38"/>
      <c r="AK15" s="38"/>
      <c r="AL15" s="38"/>
      <c r="AM15" s="38"/>
      <c r="AN15" s="38"/>
    </row>
    <row r="16" spans="2:41" x14ac:dyDescent="0.25">
      <c r="Y16" s="38"/>
      <c r="Z16" s="38"/>
      <c r="AA16" s="38"/>
      <c r="AB16" s="38"/>
      <c r="AC16" s="38"/>
      <c r="AD16" s="38"/>
      <c r="AE16" s="38"/>
      <c r="AF16" s="38"/>
      <c r="AG16" s="38"/>
      <c r="AH16" s="38"/>
      <c r="AI16" s="38"/>
      <c r="AJ16" s="38"/>
      <c r="AK16" s="38"/>
      <c r="AL16" s="38"/>
      <c r="AM16" s="38"/>
      <c r="AN16" s="38"/>
    </row>
    <row r="17" spans="25:40" x14ac:dyDescent="0.25">
      <c r="Y17" s="38"/>
      <c r="Z17" s="38"/>
      <c r="AA17" s="38"/>
      <c r="AB17" s="38"/>
      <c r="AC17" s="38"/>
      <c r="AD17" s="38"/>
      <c r="AE17" s="38"/>
      <c r="AF17" s="38"/>
      <c r="AG17" s="38"/>
      <c r="AH17" s="38"/>
      <c r="AI17" s="38"/>
      <c r="AJ17" s="38"/>
      <c r="AK17" s="38"/>
      <c r="AL17" s="38"/>
      <c r="AM17" s="38"/>
      <c r="AN17" s="38"/>
    </row>
    <row r="18" spans="25:40" x14ac:dyDescent="0.25">
      <c r="Y18" s="38"/>
      <c r="Z18" s="38"/>
      <c r="AA18" s="38"/>
      <c r="AB18" s="38"/>
      <c r="AC18" s="38"/>
      <c r="AD18" s="38"/>
      <c r="AE18" s="38"/>
      <c r="AF18" s="38"/>
      <c r="AG18" s="38"/>
      <c r="AH18" s="38"/>
      <c r="AI18" s="38"/>
      <c r="AJ18" s="38"/>
      <c r="AK18" s="38"/>
      <c r="AL18" s="38"/>
      <c r="AM18" s="38"/>
      <c r="AN18" s="38"/>
    </row>
  </sheetData>
  <mergeCells count="4">
    <mergeCell ref="C4:I4"/>
    <mergeCell ref="J4:L4"/>
    <mergeCell ref="M4:P4"/>
    <mergeCell ref="B2:P2"/>
  </mergeCells>
  <conditionalFormatting sqref="C10:P10">
    <cfRule type="cellIs" dxfId="240" priority="1" operator="greaterThan">
      <formula>0</formula>
    </cfRule>
  </conditionalFormatting>
  <pageMargins left="0.7" right="0.7" top="0.75" bottom="0.75" header="0.3" footer="0.3"/>
  <pageSetup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85"/>
  <sheetViews>
    <sheetView showGridLines="0" topLeftCell="C1" zoomScale="85" zoomScaleNormal="85" workbookViewId="0">
      <selection activeCell="G206" sqref="G206"/>
    </sheetView>
  </sheetViews>
  <sheetFormatPr defaultRowHeight="15.75" x14ac:dyDescent="0.25"/>
  <cols>
    <col min="1" max="1" width="9.7109375" style="84" customWidth="1"/>
    <col min="2" max="2" width="10.7109375" style="35" customWidth="1"/>
    <col min="3" max="3" width="70.7109375" style="84" customWidth="1"/>
    <col min="4" max="5" width="35.7109375" style="84" customWidth="1"/>
    <col min="6" max="6" width="53.7109375" style="84" customWidth="1"/>
    <col min="7" max="8" width="35.7109375" style="84" customWidth="1"/>
    <col min="9" max="16384" width="9.140625" style="84"/>
  </cols>
  <sheetData>
    <row r="1" spans="1:7" ht="15" customHeight="1" thickBot="1" x14ac:dyDescent="0.3">
      <c r="A1" s="16"/>
      <c r="B1" s="33"/>
      <c r="C1" s="15"/>
      <c r="D1" s="15"/>
      <c r="E1" s="15"/>
      <c r="F1" s="15"/>
      <c r="G1" s="15"/>
    </row>
    <row r="2" spans="1:7" ht="15" customHeight="1" x14ac:dyDescent="0.25">
      <c r="A2" s="16"/>
      <c r="B2" s="33"/>
      <c r="C2" s="149" t="s">
        <v>369</v>
      </c>
      <c r="D2" s="150"/>
      <c r="E2" s="150"/>
      <c r="F2" s="150"/>
      <c r="G2" s="151"/>
    </row>
    <row r="3" spans="1:7" ht="15" customHeight="1" x14ac:dyDescent="0.25">
      <c r="A3" s="16"/>
      <c r="B3" s="33"/>
      <c r="C3" s="152"/>
      <c r="D3" s="153"/>
      <c r="E3" s="153"/>
      <c r="F3" s="153"/>
      <c r="G3" s="154"/>
    </row>
    <row r="4" spans="1:7" ht="15" customHeight="1" thickBot="1" x14ac:dyDescent="0.3">
      <c r="A4" s="16"/>
      <c r="B4" s="33"/>
      <c r="C4" s="155"/>
      <c r="D4" s="156"/>
      <c r="E4" s="156"/>
      <c r="F4" s="156"/>
      <c r="G4" s="157"/>
    </row>
    <row r="5" spans="1:7" s="92" customFormat="1" ht="15" customHeight="1" thickBot="1" x14ac:dyDescent="0.3">
      <c r="A5" s="22"/>
      <c r="B5" s="34"/>
      <c r="C5" s="91"/>
      <c r="D5" s="91"/>
      <c r="E5" s="91"/>
      <c r="F5" s="91"/>
      <c r="G5" s="91"/>
    </row>
    <row r="6" spans="1:7" s="92" customFormat="1" ht="15" customHeight="1" thickTop="1" x14ac:dyDescent="0.25">
      <c r="A6" s="22"/>
      <c r="B6" s="34"/>
      <c r="C6" s="142" t="s">
        <v>435</v>
      </c>
      <c r="D6" s="143"/>
      <c r="E6" s="143"/>
      <c r="F6" s="143"/>
      <c r="G6" s="144"/>
    </row>
    <row r="7" spans="1:7" s="92" customFormat="1" ht="15" customHeight="1" thickBot="1" x14ac:dyDescent="0.3">
      <c r="A7" s="22"/>
      <c r="B7" s="34"/>
      <c r="C7" s="145"/>
      <c r="D7" s="146"/>
      <c r="E7" s="146"/>
      <c r="F7" s="146"/>
      <c r="G7" s="147"/>
    </row>
    <row r="8" spans="1:7" s="92" customFormat="1" ht="15" customHeight="1" thickTop="1" thickBot="1" x14ac:dyDescent="0.3">
      <c r="A8" s="22"/>
      <c r="B8" s="35"/>
      <c r="C8" s="94" t="s">
        <v>281</v>
      </c>
      <c r="D8" s="94" t="s">
        <v>282</v>
      </c>
      <c r="E8" s="95"/>
      <c r="F8" s="94" t="s">
        <v>281</v>
      </c>
      <c r="G8" s="94" t="s">
        <v>282</v>
      </c>
    </row>
    <row r="9" spans="1:7" s="92" customFormat="1" ht="15" customHeight="1" thickTop="1" x14ac:dyDescent="0.25">
      <c r="A9" s="22"/>
      <c r="B9" s="93">
        <v>1</v>
      </c>
      <c r="C9" s="85" t="s">
        <v>439</v>
      </c>
      <c r="D9" s="85" t="s">
        <v>283</v>
      </c>
      <c r="E9" s="93">
        <v>21</v>
      </c>
      <c r="F9" s="85"/>
      <c r="G9" s="85"/>
    </row>
    <row r="10" spans="1:7" s="92" customFormat="1" ht="15" customHeight="1" x14ac:dyDescent="0.25">
      <c r="A10" s="22"/>
      <c r="B10" s="93">
        <v>2</v>
      </c>
      <c r="C10" s="85" t="s">
        <v>438</v>
      </c>
      <c r="D10" s="85" t="s">
        <v>288</v>
      </c>
      <c r="E10" s="93">
        <v>22</v>
      </c>
      <c r="F10" s="85"/>
      <c r="G10" s="85"/>
    </row>
    <row r="11" spans="1:7" s="92" customFormat="1" ht="15" customHeight="1" x14ac:dyDescent="0.25">
      <c r="A11" s="22"/>
      <c r="B11" s="93">
        <v>3</v>
      </c>
      <c r="C11" s="85" t="s">
        <v>438</v>
      </c>
      <c r="D11" s="85" t="s">
        <v>284</v>
      </c>
      <c r="E11" s="93">
        <v>23</v>
      </c>
      <c r="F11" s="85"/>
      <c r="G11" s="85"/>
    </row>
    <row r="12" spans="1:7" s="92" customFormat="1" ht="15" customHeight="1" x14ac:dyDescent="0.25">
      <c r="A12" s="22"/>
      <c r="B12" s="93">
        <v>4</v>
      </c>
      <c r="C12" s="85"/>
      <c r="D12" s="85"/>
      <c r="E12" s="93">
        <v>24</v>
      </c>
      <c r="F12" s="85"/>
      <c r="G12" s="85"/>
    </row>
    <row r="13" spans="1:7" s="92" customFormat="1" ht="15" customHeight="1" x14ac:dyDescent="0.25">
      <c r="A13" s="22"/>
      <c r="B13" s="93">
        <v>5</v>
      </c>
      <c r="C13" s="85"/>
      <c r="D13" s="85"/>
      <c r="E13" s="93">
        <v>25</v>
      </c>
      <c r="F13" s="85"/>
      <c r="G13" s="85"/>
    </row>
    <row r="14" spans="1:7" s="92" customFormat="1" ht="15" customHeight="1" x14ac:dyDescent="0.25">
      <c r="A14" s="22"/>
      <c r="B14" s="93">
        <v>6</v>
      </c>
      <c r="C14" s="85"/>
      <c r="D14" s="85"/>
      <c r="E14" s="93">
        <v>26</v>
      </c>
      <c r="F14" s="85"/>
      <c r="G14" s="85"/>
    </row>
    <row r="15" spans="1:7" s="92" customFormat="1" ht="15" customHeight="1" x14ac:dyDescent="0.25">
      <c r="A15" s="22"/>
      <c r="B15" s="93">
        <v>7</v>
      </c>
      <c r="C15" s="85"/>
      <c r="D15" s="85"/>
      <c r="E15" s="93">
        <v>27</v>
      </c>
      <c r="F15" s="85"/>
      <c r="G15" s="85"/>
    </row>
    <row r="16" spans="1:7" s="92" customFormat="1" ht="15" customHeight="1" x14ac:dyDescent="0.25">
      <c r="A16" s="22"/>
      <c r="B16" s="93">
        <v>8</v>
      </c>
      <c r="C16" s="85"/>
      <c r="D16" s="85"/>
      <c r="E16" s="93">
        <v>28</v>
      </c>
      <c r="F16" s="85"/>
      <c r="G16" s="85"/>
    </row>
    <row r="17" spans="1:7" s="92" customFormat="1" ht="15" customHeight="1" x14ac:dyDescent="0.25">
      <c r="A17" s="22"/>
      <c r="B17" s="93">
        <v>9</v>
      </c>
      <c r="C17" s="85"/>
      <c r="D17" s="85"/>
      <c r="E17" s="93">
        <v>29</v>
      </c>
      <c r="F17" s="85"/>
      <c r="G17" s="85"/>
    </row>
    <row r="18" spans="1:7" s="92" customFormat="1" ht="15" customHeight="1" x14ac:dyDescent="0.25">
      <c r="A18" s="22"/>
      <c r="B18" s="93">
        <v>10</v>
      </c>
      <c r="C18" s="85"/>
      <c r="D18" s="85"/>
      <c r="E18" s="93">
        <v>30</v>
      </c>
      <c r="F18" s="85"/>
      <c r="G18" s="85"/>
    </row>
    <row r="19" spans="1:7" s="92" customFormat="1" ht="15" customHeight="1" x14ac:dyDescent="0.25">
      <c r="A19" s="22"/>
      <c r="B19" s="93">
        <v>11</v>
      </c>
      <c r="C19" s="85"/>
      <c r="D19" s="85"/>
      <c r="E19" s="93">
        <v>31</v>
      </c>
      <c r="F19" s="85"/>
      <c r="G19" s="85"/>
    </row>
    <row r="20" spans="1:7" s="92" customFormat="1" ht="15" customHeight="1" x14ac:dyDescent="0.25">
      <c r="A20" s="22"/>
      <c r="B20" s="93">
        <v>12</v>
      </c>
      <c r="C20" s="85"/>
      <c r="D20" s="85"/>
      <c r="E20" s="93">
        <v>32</v>
      </c>
      <c r="F20" s="85"/>
      <c r="G20" s="85"/>
    </row>
    <row r="21" spans="1:7" s="92" customFormat="1" ht="15" customHeight="1" x14ac:dyDescent="0.25">
      <c r="A21" s="22"/>
      <c r="B21" s="93">
        <v>13</v>
      </c>
      <c r="C21" s="85"/>
      <c r="D21" s="85"/>
      <c r="E21" s="93">
        <v>33</v>
      </c>
      <c r="F21" s="85"/>
      <c r="G21" s="85"/>
    </row>
    <row r="22" spans="1:7" s="92" customFormat="1" ht="15" customHeight="1" x14ac:dyDescent="0.25">
      <c r="A22" s="22"/>
      <c r="B22" s="93">
        <v>14</v>
      </c>
      <c r="C22" s="85"/>
      <c r="D22" s="85"/>
      <c r="E22" s="93">
        <v>34</v>
      </c>
      <c r="F22" s="85"/>
      <c r="G22" s="85"/>
    </row>
    <row r="23" spans="1:7" s="92" customFormat="1" ht="15" customHeight="1" x14ac:dyDescent="0.25">
      <c r="A23" s="22"/>
      <c r="B23" s="93">
        <v>15</v>
      </c>
      <c r="C23" s="85"/>
      <c r="D23" s="85"/>
      <c r="E23" s="93">
        <v>35</v>
      </c>
      <c r="F23" s="85"/>
      <c r="G23" s="85"/>
    </row>
    <row r="24" spans="1:7" s="92" customFormat="1" ht="15" customHeight="1" x14ac:dyDescent="0.25">
      <c r="A24" s="22"/>
      <c r="B24" s="93">
        <v>16</v>
      </c>
      <c r="C24" s="85"/>
      <c r="D24" s="85"/>
      <c r="E24" s="93">
        <v>36</v>
      </c>
      <c r="F24" s="85"/>
      <c r="G24" s="85"/>
    </row>
    <row r="25" spans="1:7" s="92" customFormat="1" ht="15" customHeight="1" x14ac:dyDescent="0.25">
      <c r="A25" s="22"/>
      <c r="B25" s="93">
        <v>17</v>
      </c>
      <c r="C25" s="85"/>
      <c r="D25" s="85"/>
      <c r="E25" s="93">
        <v>37</v>
      </c>
      <c r="F25" s="85"/>
      <c r="G25" s="85"/>
    </row>
    <row r="26" spans="1:7" s="92" customFormat="1" ht="15" customHeight="1" x14ac:dyDescent="0.25">
      <c r="A26" s="22"/>
      <c r="B26" s="93">
        <v>18</v>
      </c>
      <c r="C26" s="85"/>
      <c r="D26" s="85"/>
      <c r="E26" s="93">
        <v>38</v>
      </c>
      <c r="F26" s="85"/>
      <c r="G26" s="85"/>
    </row>
    <row r="27" spans="1:7" s="92" customFormat="1" ht="15" customHeight="1" x14ac:dyDescent="0.25">
      <c r="A27" s="22"/>
      <c r="B27" s="93">
        <v>19</v>
      </c>
      <c r="C27" s="85"/>
      <c r="D27" s="85"/>
      <c r="E27" s="93">
        <v>39</v>
      </c>
      <c r="F27" s="85"/>
      <c r="G27" s="85"/>
    </row>
    <row r="28" spans="1:7" s="92" customFormat="1" ht="15" customHeight="1" x14ac:dyDescent="0.25">
      <c r="A28" s="22"/>
      <c r="B28" s="93">
        <v>20</v>
      </c>
      <c r="C28" s="85"/>
      <c r="D28" s="85"/>
      <c r="E28" s="93">
        <v>40</v>
      </c>
      <c r="F28" s="85"/>
      <c r="G28" s="85"/>
    </row>
    <row r="29" spans="1:7" ht="15" customHeight="1" thickBot="1" x14ac:dyDescent="0.3">
      <c r="A29" s="16"/>
      <c r="B29" s="33"/>
      <c r="C29" s="15"/>
      <c r="D29" s="15"/>
      <c r="E29" s="15"/>
      <c r="F29" s="15"/>
      <c r="G29" s="15"/>
    </row>
    <row r="30" spans="1:7" ht="114" customHeight="1" thickTop="1" thickBot="1" x14ac:dyDescent="0.3">
      <c r="A30" s="16"/>
      <c r="B30" s="33"/>
      <c r="C30" s="90" t="s">
        <v>46</v>
      </c>
      <c r="D30" s="89" t="s">
        <v>207</v>
      </c>
      <c r="E30" s="89" t="s">
        <v>208</v>
      </c>
      <c r="F30" s="89" t="s">
        <v>206</v>
      </c>
      <c r="G30" s="89" t="s">
        <v>10</v>
      </c>
    </row>
    <row r="31" spans="1:7" ht="46.15" customHeight="1" thickTop="1" x14ac:dyDescent="0.25">
      <c r="A31" s="16"/>
      <c r="B31" s="33"/>
      <c r="C31" s="18" t="s">
        <v>17</v>
      </c>
      <c r="D31" s="18"/>
      <c r="E31" s="18"/>
      <c r="F31" s="18"/>
      <c r="G31" s="18"/>
    </row>
    <row r="32" spans="1:7" ht="66" customHeight="1" x14ac:dyDescent="0.25">
      <c r="A32" s="16"/>
      <c r="B32" s="33"/>
      <c r="C32" s="87" t="s">
        <v>18</v>
      </c>
      <c r="D32" s="86">
        <v>1</v>
      </c>
      <c r="E32" s="85" t="s">
        <v>300</v>
      </c>
      <c r="F32" s="85" t="str">
        <f t="shared" ref="F32:F33" si="0">IF(D32="N/A", "Please describe why the standard is not applicable", IF(OR(D32=75%, D32=50%, D32=25%, D32="Not started (0%)"), "Please describe the obstacles to implementation", " "))</f>
        <v xml:space="preserve"> </v>
      </c>
      <c r="G32" s="85" t="str">
        <f>IF(D32=25%,"Please indicate the timelines for the implementation of the standard",IF(OR(D32=50%,D32=75%),"Please indicate the final implementation date in the format MM - YYYY or Qx - YYYY"," "))</f>
        <v xml:space="preserve"> </v>
      </c>
    </row>
    <row r="33" spans="1:7" ht="61.5" customHeight="1" x14ac:dyDescent="0.25">
      <c r="A33" s="16"/>
      <c r="B33" s="33"/>
      <c r="C33" s="87" t="s">
        <v>19</v>
      </c>
      <c r="D33" s="86">
        <v>1</v>
      </c>
      <c r="E33" s="85" t="s">
        <v>300</v>
      </c>
      <c r="F33" s="85" t="str">
        <f t="shared" si="0"/>
        <v xml:space="preserve"> </v>
      </c>
      <c r="G33" s="85" t="str">
        <f t="shared" ref="G33:G35" si="1">IF(D33=25%,"Please indicate the timelines for the implementation of the standard",IF(OR(D33=50%,D33=75%),"Please indicate the final implementation date in the format MM - YYYY or Qx - YYYY"," "))</f>
        <v xml:space="preserve"> </v>
      </c>
    </row>
    <row r="34" spans="1:7" ht="49.5" customHeight="1" x14ac:dyDescent="0.25">
      <c r="A34" s="16"/>
      <c r="B34" s="33"/>
      <c r="C34" s="87" t="s">
        <v>20</v>
      </c>
      <c r="D34" s="86">
        <v>1</v>
      </c>
      <c r="E34" s="85" t="s">
        <v>300</v>
      </c>
      <c r="F34" s="82" t="s">
        <v>440</v>
      </c>
      <c r="G34" s="85" t="str">
        <f t="shared" si="1"/>
        <v xml:space="preserve"> </v>
      </c>
    </row>
    <row r="35" spans="1:7" ht="140.25" x14ac:dyDescent="0.25">
      <c r="A35" s="16"/>
      <c r="C35" s="87" t="s">
        <v>21</v>
      </c>
      <c r="D35" s="86">
        <v>1</v>
      </c>
      <c r="E35" s="85" t="s">
        <v>300</v>
      </c>
      <c r="F35" s="82" t="s">
        <v>441</v>
      </c>
      <c r="G35" s="85" t="str">
        <f t="shared" si="1"/>
        <v xml:space="preserve"> </v>
      </c>
    </row>
    <row r="36" spans="1:7" ht="46.5" customHeight="1" x14ac:dyDescent="0.25">
      <c r="A36" s="16"/>
      <c r="C36" s="18" t="s">
        <v>22</v>
      </c>
      <c r="D36" s="18"/>
      <c r="E36" s="18"/>
      <c r="F36" s="18"/>
      <c r="G36" s="18"/>
    </row>
    <row r="37" spans="1:7" ht="60" customHeight="1" x14ac:dyDescent="0.25">
      <c r="A37" s="16"/>
      <c r="C37" s="87" t="s">
        <v>23</v>
      </c>
      <c r="D37" s="86">
        <v>1</v>
      </c>
      <c r="E37" s="85" t="s">
        <v>300</v>
      </c>
      <c r="F37" s="85" t="str">
        <f t="shared" ref="F37:F40" si="2">IF(D37="N/A", "Please describe why the standard is not applicable", IF(OR(D37=75%, D37=50%, D37=25%, D37="Not started (0%)"), "Please describe the obstacles to implementation", " "))</f>
        <v xml:space="preserve"> </v>
      </c>
      <c r="G37" s="85" t="str">
        <f t="shared" ref="G37:G40" si="3">IF(D37=25%,"Please indicate the timelines for the implementation of the standard",IF(OR(D37=50%,D37=75%),"Please indicate the final implementation date in the format MM - YYYY or Qx - YYYY"," "))</f>
        <v xml:space="preserve"> </v>
      </c>
    </row>
    <row r="38" spans="1:7" ht="46.15" customHeight="1" x14ac:dyDescent="0.25">
      <c r="A38" s="16"/>
      <c r="C38" s="87" t="s">
        <v>24</v>
      </c>
      <c r="D38" s="86">
        <v>1</v>
      </c>
      <c r="E38" s="85" t="s">
        <v>300</v>
      </c>
      <c r="F38" s="85" t="str">
        <f t="shared" si="2"/>
        <v xml:space="preserve"> </v>
      </c>
      <c r="G38" s="85" t="str">
        <f t="shared" si="3"/>
        <v xml:space="preserve"> </v>
      </c>
    </row>
    <row r="39" spans="1:7" ht="46.15" customHeight="1" x14ac:dyDescent="0.25">
      <c r="A39" s="16"/>
      <c r="C39" s="87" t="s">
        <v>25</v>
      </c>
      <c r="D39" s="86">
        <v>1</v>
      </c>
      <c r="E39" s="85" t="s">
        <v>300</v>
      </c>
      <c r="F39" s="85"/>
      <c r="G39" s="85" t="str">
        <f t="shared" si="3"/>
        <v xml:space="preserve"> </v>
      </c>
    </row>
    <row r="40" spans="1:7" ht="57.4" customHeight="1" x14ac:dyDescent="0.25">
      <c r="A40" s="16"/>
      <c r="B40" s="33"/>
      <c r="C40" s="87" t="s">
        <v>26</v>
      </c>
      <c r="D40" s="86">
        <v>1</v>
      </c>
      <c r="E40" s="85" t="s">
        <v>300</v>
      </c>
      <c r="F40" s="85" t="str">
        <f t="shared" si="2"/>
        <v xml:space="preserve"> </v>
      </c>
      <c r="G40" s="85" t="str">
        <f t="shared" si="3"/>
        <v xml:space="preserve"> </v>
      </c>
    </row>
    <row r="41" spans="1:7" ht="79.5" customHeight="1" x14ac:dyDescent="0.25">
      <c r="A41" s="16"/>
      <c r="B41" s="33"/>
      <c r="C41" s="18" t="s">
        <v>27</v>
      </c>
      <c r="D41" s="18"/>
      <c r="E41" s="18"/>
      <c r="F41" s="18"/>
      <c r="G41" s="18"/>
    </row>
    <row r="42" spans="1:7" ht="71.650000000000006" customHeight="1" x14ac:dyDescent="0.25">
      <c r="A42" s="16"/>
      <c r="B42" s="33"/>
      <c r="C42" s="87" t="s">
        <v>28</v>
      </c>
      <c r="D42" s="86">
        <v>1</v>
      </c>
      <c r="E42" s="85" t="s">
        <v>300</v>
      </c>
      <c r="F42" s="85" t="str">
        <f t="shared" ref="F42:F44" si="4">IF(D42="N/A", "Please describe why the standard is not applicable", IF(OR(D42=75%, D42=50%, D42=25%, D42="Not started (0%)"), "Please describe the obstacles to implementation", " "))</f>
        <v xml:space="preserve"> </v>
      </c>
      <c r="G42" s="85" t="str">
        <f t="shared" ref="G42:G44" si="5">IF(D42=25%,"Please indicate the timelines for the implementation of the standard",IF(OR(D42=50%,D42=75%),"Please indicate the final implementation date in the format MM - YYYY or Qx - YYYY"," "))</f>
        <v xml:space="preserve"> </v>
      </c>
    </row>
    <row r="43" spans="1:7" ht="45" customHeight="1" x14ac:dyDescent="0.25">
      <c r="A43" s="16"/>
      <c r="B43" s="33"/>
      <c r="C43" s="87" t="s">
        <v>29</v>
      </c>
      <c r="D43" s="86">
        <v>1</v>
      </c>
      <c r="E43" s="85" t="s">
        <v>300</v>
      </c>
      <c r="F43" s="85" t="str">
        <f t="shared" si="4"/>
        <v xml:space="preserve"> </v>
      </c>
      <c r="G43" s="85" t="str">
        <f t="shared" si="5"/>
        <v xml:space="preserve"> </v>
      </c>
    </row>
    <row r="44" spans="1:7" ht="39" customHeight="1" x14ac:dyDescent="0.25">
      <c r="A44" s="16"/>
      <c r="B44" s="33"/>
      <c r="C44" s="87" t="s">
        <v>30</v>
      </c>
      <c r="D44" s="86">
        <v>1</v>
      </c>
      <c r="E44" s="85" t="s">
        <v>300</v>
      </c>
      <c r="F44" s="85" t="str">
        <f t="shared" si="4"/>
        <v xml:space="preserve"> </v>
      </c>
      <c r="G44" s="85" t="str">
        <f t="shared" si="5"/>
        <v xml:space="preserve"> </v>
      </c>
    </row>
    <row r="45" spans="1:7" ht="51.4" customHeight="1" x14ac:dyDescent="0.25">
      <c r="A45" s="16"/>
      <c r="B45" s="33"/>
      <c r="C45" s="18" t="s">
        <v>31</v>
      </c>
      <c r="D45" s="18"/>
      <c r="E45" s="18"/>
      <c r="F45" s="18"/>
      <c r="G45" s="18"/>
    </row>
    <row r="46" spans="1:7" ht="72" customHeight="1" x14ac:dyDescent="0.25">
      <c r="A46" s="16"/>
      <c r="B46" s="33"/>
      <c r="C46" s="87" t="s">
        <v>32</v>
      </c>
      <c r="D46" s="86">
        <v>1</v>
      </c>
      <c r="E46" s="85" t="s">
        <v>300</v>
      </c>
      <c r="F46" s="85" t="str">
        <f t="shared" ref="F46:F49" si="6">IF(D46="N/A", "Please describe why the standard is not applicable", IF(OR(D46=75%, D46=50%, D46=25%, D46="Not started (0%)"), "Please describe the obstacles to implementation", " "))</f>
        <v xml:space="preserve"> </v>
      </c>
      <c r="G46" s="85" t="str">
        <f t="shared" ref="G46:G50" si="7">IF(D46=25%,"Please indicate the timelines for the implementation of the standard",IF(OR(D46=50%,D46=75%),"Please indicate the final implementation date in the format MM - YYYY or Qx - YYYY"," "))</f>
        <v xml:space="preserve"> </v>
      </c>
    </row>
    <row r="47" spans="1:7" ht="34.9" customHeight="1" x14ac:dyDescent="0.25">
      <c r="A47" s="16"/>
      <c r="B47" s="33"/>
      <c r="C47" s="87" t="s">
        <v>33</v>
      </c>
      <c r="D47" s="86">
        <v>1</v>
      </c>
      <c r="E47" s="85" t="s">
        <v>300</v>
      </c>
      <c r="F47" s="85" t="str">
        <f t="shared" si="6"/>
        <v xml:space="preserve"> </v>
      </c>
      <c r="G47" s="85" t="str">
        <f t="shared" si="7"/>
        <v xml:space="preserve"> </v>
      </c>
    </row>
    <row r="48" spans="1:7" ht="31.5" customHeight="1" x14ac:dyDescent="0.25">
      <c r="A48" s="16"/>
      <c r="B48" s="33"/>
      <c r="C48" s="87" t="s">
        <v>34</v>
      </c>
      <c r="D48" s="86">
        <v>1</v>
      </c>
      <c r="E48" s="85" t="s">
        <v>300</v>
      </c>
      <c r="F48" s="85" t="str">
        <f t="shared" si="6"/>
        <v xml:space="preserve"> </v>
      </c>
      <c r="G48" s="85" t="str">
        <f t="shared" si="7"/>
        <v xml:space="preserve"> </v>
      </c>
    </row>
    <row r="49" spans="1:7" ht="33" customHeight="1" x14ac:dyDescent="0.25">
      <c r="A49" s="16"/>
      <c r="B49" s="33"/>
      <c r="C49" s="87" t="s">
        <v>35</v>
      </c>
      <c r="D49" s="86">
        <v>1</v>
      </c>
      <c r="E49" s="85" t="s">
        <v>300</v>
      </c>
      <c r="F49" s="85" t="str">
        <f t="shared" si="6"/>
        <v xml:space="preserve"> </v>
      </c>
      <c r="G49" s="85" t="str">
        <f t="shared" si="7"/>
        <v xml:space="preserve"> </v>
      </c>
    </row>
    <row r="50" spans="1:7" ht="38.65" customHeight="1" x14ac:dyDescent="0.25">
      <c r="A50" s="16"/>
      <c r="B50" s="33"/>
      <c r="C50" s="87" t="s">
        <v>36</v>
      </c>
      <c r="D50" s="86">
        <v>1</v>
      </c>
      <c r="E50" s="85" t="s">
        <v>300</v>
      </c>
      <c r="F50" s="81" t="s">
        <v>442</v>
      </c>
      <c r="G50" s="85" t="str">
        <f t="shared" si="7"/>
        <v xml:space="preserve"> </v>
      </c>
    </row>
    <row r="51" spans="1:7" ht="35.65" customHeight="1" x14ac:dyDescent="0.25">
      <c r="A51" s="16"/>
      <c r="B51" s="33"/>
      <c r="C51" s="18" t="s">
        <v>37</v>
      </c>
      <c r="D51" s="18"/>
      <c r="E51" s="18"/>
      <c r="F51" s="18"/>
      <c r="G51" s="18"/>
    </row>
    <row r="52" spans="1:7" ht="23.65" customHeight="1" x14ac:dyDescent="0.25">
      <c r="A52" s="16"/>
      <c r="B52" s="33"/>
      <c r="C52" s="87" t="s">
        <v>38</v>
      </c>
      <c r="D52" s="86">
        <v>1</v>
      </c>
      <c r="E52" s="85" t="s">
        <v>300</v>
      </c>
      <c r="F52" s="85" t="str">
        <f t="shared" ref="F52:F54" si="8">IF(D52="N/A", "Please describe why the standard is not applicable", IF(OR(D52=75%, D52=50%, D52=25%, D52="Not started (0%)"), "Please describe the obstacles to implementation", " "))</f>
        <v xml:space="preserve"> </v>
      </c>
      <c r="G52" s="85" t="str">
        <f t="shared" ref="G52:G54" si="9">IF(D52=25%,"Please indicate the timelines for the implementation of the standard",IF(OR(D52=50%,D52=75%),"Please indicate the final implementation date in the format MM - YYYY or Qx - YYYY"," "))</f>
        <v xml:space="preserve"> </v>
      </c>
    </row>
    <row r="53" spans="1:7" ht="37.5" customHeight="1" x14ac:dyDescent="0.25">
      <c r="A53" s="16"/>
      <c r="B53" s="33"/>
      <c r="C53" s="87" t="s">
        <v>39</v>
      </c>
      <c r="D53" s="86">
        <v>1</v>
      </c>
      <c r="E53" s="85" t="s">
        <v>300</v>
      </c>
      <c r="F53" s="85" t="str">
        <f t="shared" si="8"/>
        <v xml:space="preserve"> </v>
      </c>
      <c r="G53" s="85" t="str">
        <f t="shared" si="9"/>
        <v xml:space="preserve"> </v>
      </c>
    </row>
    <row r="54" spans="1:7" ht="37.5" customHeight="1" x14ac:dyDescent="0.25">
      <c r="A54" s="16"/>
      <c r="B54" s="33"/>
      <c r="C54" s="87" t="s">
        <v>40</v>
      </c>
      <c r="D54" s="86">
        <v>1</v>
      </c>
      <c r="E54" s="85" t="s">
        <v>300</v>
      </c>
      <c r="F54" s="85" t="str">
        <f t="shared" si="8"/>
        <v xml:space="preserve"> </v>
      </c>
      <c r="G54" s="85" t="str">
        <f t="shared" si="9"/>
        <v xml:space="preserve"> </v>
      </c>
    </row>
    <row r="55" spans="1:7" ht="64.5" customHeight="1" x14ac:dyDescent="0.25">
      <c r="A55" s="16"/>
      <c r="B55" s="33"/>
      <c r="C55" s="19" t="s">
        <v>216</v>
      </c>
      <c r="D55" s="18"/>
      <c r="E55" s="18"/>
      <c r="F55" s="18"/>
      <c r="G55" s="18"/>
    </row>
    <row r="56" spans="1:7" ht="51.4" customHeight="1" x14ac:dyDescent="0.25">
      <c r="A56" s="16"/>
      <c r="B56" s="33"/>
      <c r="C56" s="87" t="s">
        <v>41</v>
      </c>
      <c r="D56" s="86">
        <v>1</v>
      </c>
      <c r="E56" s="85" t="s">
        <v>300</v>
      </c>
      <c r="F56" s="85"/>
      <c r="G56" s="85" t="str">
        <f t="shared" ref="G56:G60" si="10">IF(D56=25%,"Please indicate the timelines for the implementation of the standard",IF(OR(D56=50%,D56=75%),"Please indicate the final implementation date in the format MM - YYYY or Qx - YYYY"," "))</f>
        <v xml:space="preserve"> </v>
      </c>
    </row>
    <row r="57" spans="1:7" ht="41.65" customHeight="1" x14ac:dyDescent="0.25">
      <c r="A57" s="16"/>
      <c r="B57" s="33"/>
      <c r="C57" s="87" t="s">
        <v>42</v>
      </c>
      <c r="D57" s="86">
        <v>1</v>
      </c>
      <c r="E57" s="85" t="s">
        <v>300</v>
      </c>
      <c r="F57" s="85" t="str">
        <f t="shared" ref="F57:F60" si="11">IF(D57="N/A", "Please describe why the standard is not applicable", IF(OR(D57=75%, D57=50%, D57=25%, D57="Not started (0%)"), "Please describe the obstacles to implementation", " "))</f>
        <v xml:space="preserve"> </v>
      </c>
      <c r="G57" s="85" t="str">
        <f t="shared" si="10"/>
        <v xml:space="preserve"> </v>
      </c>
    </row>
    <row r="58" spans="1:7" ht="44.65" customHeight="1" x14ac:dyDescent="0.25">
      <c r="A58" s="16"/>
      <c r="B58" s="33"/>
      <c r="C58" s="87" t="s">
        <v>43</v>
      </c>
      <c r="D58" s="86">
        <v>1</v>
      </c>
      <c r="E58" s="85" t="s">
        <v>300</v>
      </c>
      <c r="F58" s="85" t="str">
        <f t="shared" si="11"/>
        <v xml:space="preserve"> </v>
      </c>
      <c r="G58" s="85" t="str">
        <f t="shared" si="10"/>
        <v xml:space="preserve"> </v>
      </c>
    </row>
    <row r="59" spans="1:7" ht="25.9" customHeight="1" x14ac:dyDescent="0.25">
      <c r="A59" s="16"/>
      <c r="B59" s="33"/>
      <c r="C59" s="87" t="s">
        <v>44</v>
      </c>
      <c r="D59" s="86">
        <v>1</v>
      </c>
      <c r="E59" s="85" t="s">
        <v>300</v>
      </c>
      <c r="F59" s="85" t="str">
        <f t="shared" si="11"/>
        <v xml:space="preserve"> </v>
      </c>
      <c r="G59" s="85" t="str">
        <f t="shared" si="10"/>
        <v xml:space="preserve"> </v>
      </c>
    </row>
    <row r="60" spans="1:7" ht="45.4" customHeight="1" thickBot="1" x14ac:dyDescent="0.3">
      <c r="A60" s="16"/>
      <c r="B60" s="33"/>
      <c r="C60" s="87" t="s">
        <v>45</v>
      </c>
      <c r="D60" s="86">
        <v>1</v>
      </c>
      <c r="E60" s="85" t="s">
        <v>300</v>
      </c>
      <c r="F60" s="85" t="str">
        <f t="shared" si="11"/>
        <v xml:space="preserve"> </v>
      </c>
      <c r="G60" s="85" t="str">
        <f t="shared" si="10"/>
        <v xml:space="preserve"> </v>
      </c>
    </row>
    <row r="61" spans="1:7" ht="114" customHeight="1" thickTop="1" thickBot="1" x14ac:dyDescent="0.3">
      <c r="A61" s="17"/>
      <c r="B61" s="36"/>
      <c r="C61" s="90" t="s">
        <v>437</v>
      </c>
      <c r="D61" s="89" t="s">
        <v>207</v>
      </c>
      <c r="E61" s="89" t="s">
        <v>208</v>
      </c>
      <c r="F61" s="89" t="s">
        <v>206</v>
      </c>
      <c r="G61" s="89" t="s">
        <v>10</v>
      </c>
    </row>
    <row r="62" spans="1:7" ht="61.15" customHeight="1" thickTop="1" x14ac:dyDescent="0.25">
      <c r="A62" s="17"/>
      <c r="B62" s="36"/>
      <c r="C62" s="18" t="s">
        <v>17</v>
      </c>
      <c r="D62" s="18"/>
      <c r="E62" s="18"/>
      <c r="F62" s="18"/>
      <c r="G62" s="18"/>
    </row>
    <row r="63" spans="1:7" ht="87" customHeight="1" x14ac:dyDescent="0.25">
      <c r="A63" s="17"/>
      <c r="B63" s="36"/>
      <c r="C63" s="87" t="s">
        <v>48</v>
      </c>
      <c r="D63" s="86">
        <v>1</v>
      </c>
      <c r="E63" s="85" t="s">
        <v>300</v>
      </c>
      <c r="F63" s="85" t="str">
        <f t="shared" ref="F63" si="12">IF(D63="N/A", "Please describe why the standard is not applicable", IF(OR(D63=75%, D63=50%, D63=25%, D63="Not started (0%)"), "Please describe the obstacles to implementation", " "))</f>
        <v xml:space="preserve"> </v>
      </c>
      <c r="G63" s="85" t="str">
        <f t="shared" ref="G63:G65" si="13">IF(D63=25%,"Please indicate the timelines for the implementation of the standard",IF(OR(D63=50%,D63=75%),"Please indicate the final implementation date in the format MM - YYYY or Qx - YYYY"," "))</f>
        <v xml:space="preserve"> </v>
      </c>
    </row>
    <row r="64" spans="1:7" ht="46.9" customHeight="1" x14ac:dyDescent="0.25">
      <c r="A64" s="17"/>
      <c r="B64" s="36"/>
      <c r="C64" s="87" t="s">
        <v>49</v>
      </c>
      <c r="D64" s="86">
        <v>1</v>
      </c>
      <c r="E64" s="85" t="s">
        <v>300</v>
      </c>
      <c r="F64" s="82" t="s">
        <v>440</v>
      </c>
      <c r="G64" s="85" t="str">
        <f t="shared" si="13"/>
        <v xml:space="preserve"> </v>
      </c>
    </row>
    <row r="65" spans="1:7" ht="140.25" x14ac:dyDescent="0.25">
      <c r="A65" s="17"/>
      <c r="B65" s="36"/>
      <c r="C65" s="87" t="s">
        <v>50</v>
      </c>
      <c r="D65" s="86">
        <v>1</v>
      </c>
      <c r="E65" s="85" t="s">
        <v>300</v>
      </c>
      <c r="F65" s="82" t="s">
        <v>441</v>
      </c>
      <c r="G65" s="85" t="str">
        <f t="shared" si="13"/>
        <v xml:space="preserve"> </v>
      </c>
    </row>
    <row r="66" spans="1:7" ht="25.5" customHeight="1" x14ac:dyDescent="0.25">
      <c r="A66" s="17"/>
      <c r="B66" s="36"/>
      <c r="C66" s="18" t="s">
        <v>22</v>
      </c>
      <c r="D66" s="18"/>
      <c r="E66" s="18"/>
      <c r="F66" s="18"/>
      <c r="G66" s="18"/>
    </row>
    <row r="67" spans="1:7" ht="68.650000000000006" customHeight="1" x14ac:dyDescent="0.25">
      <c r="A67" s="17"/>
      <c r="B67" s="36"/>
      <c r="C67" s="87" t="s">
        <v>51</v>
      </c>
      <c r="D67" s="86">
        <v>1</v>
      </c>
      <c r="E67" s="85" t="s">
        <v>300</v>
      </c>
      <c r="F67" s="85" t="str">
        <f t="shared" ref="F67:F70" si="14">IF(D67="N/A", "Please describe why the standard is not applicable", IF(OR(D67=75%, D67=50%, D67=25%, D67="Not started (0%)"), "Please describe the obstacles to implementation", " "))</f>
        <v xml:space="preserve"> </v>
      </c>
      <c r="G67" s="85" t="str">
        <f t="shared" ref="G67:G70" si="15">IF(D67=25%,"Please indicate the timelines for the implementation of the standard",IF(OR(D67=50%,D67=75%),"Please indicate the final implementation date in the format MM - YYYY or Qx - YYYY"," "))</f>
        <v xml:space="preserve"> </v>
      </c>
    </row>
    <row r="68" spans="1:7" ht="51.4" customHeight="1" x14ac:dyDescent="0.25">
      <c r="A68" s="17"/>
      <c r="B68" s="36"/>
      <c r="C68" s="87" t="s">
        <v>52</v>
      </c>
      <c r="D68" s="86">
        <v>1</v>
      </c>
      <c r="E68" s="85" t="s">
        <v>300</v>
      </c>
      <c r="F68" s="85" t="str">
        <f t="shared" si="14"/>
        <v xml:space="preserve"> </v>
      </c>
      <c r="G68" s="85" t="str">
        <f t="shared" si="15"/>
        <v xml:space="preserve"> </v>
      </c>
    </row>
    <row r="69" spans="1:7" ht="46.9" customHeight="1" x14ac:dyDescent="0.25">
      <c r="A69" s="17"/>
      <c r="B69" s="36"/>
      <c r="C69" s="87" t="s">
        <v>53</v>
      </c>
      <c r="D69" s="86">
        <v>1</v>
      </c>
      <c r="E69" s="85" t="s">
        <v>300</v>
      </c>
      <c r="F69" s="83"/>
      <c r="G69" s="85" t="str">
        <f t="shared" si="15"/>
        <v xml:space="preserve"> </v>
      </c>
    </row>
    <row r="70" spans="1:7" ht="49.5" customHeight="1" x14ac:dyDescent="0.25">
      <c r="A70" s="17"/>
      <c r="B70" s="36"/>
      <c r="C70" s="87" t="s">
        <v>54</v>
      </c>
      <c r="D70" s="86">
        <v>1</v>
      </c>
      <c r="E70" s="85" t="s">
        <v>300</v>
      </c>
      <c r="F70" s="85" t="str">
        <f t="shared" si="14"/>
        <v xml:space="preserve"> </v>
      </c>
      <c r="G70" s="85" t="str">
        <f t="shared" si="15"/>
        <v xml:space="preserve"> </v>
      </c>
    </row>
    <row r="71" spans="1:7" x14ac:dyDescent="0.25">
      <c r="A71" s="17"/>
      <c r="B71" s="36"/>
      <c r="C71" s="18" t="s">
        <v>27</v>
      </c>
      <c r="D71" s="18"/>
      <c r="E71" s="18"/>
      <c r="F71" s="18" t="str">
        <f t="shared" ref="F71" si="16">IF(D71="N/A", "Please describe here why the standad is not applicable"," ")</f>
        <v xml:space="preserve"> </v>
      </c>
      <c r="G71" s="18"/>
    </row>
    <row r="72" spans="1:7" ht="75" customHeight="1" x14ac:dyDescent="0.25">
      <c r="A72" s="17"/>
      <c r="B72" s="36"/>
      <c r="C72" s="87" t="s">
        <v>55</v>
      </c>
      <c r="D72" s="86">
        <v>1</v>
      </c>
      <c r="E72" s="85" t="s">
        <v>300</v>
      </c>
      <c r="F72" s="85" t="str">
        <f t="shared" ref="F72:F74" si="17">IF(D72="N/A", "Please describe why the standard is not applicable", IF(OR(D72=75%, D72=50%, D72=25%, D72="Not started (0%)"), "Please describe the obstacles to implementation", " "))</f>
        <v xml:space="preserve"> </v>
      </c>
      <c r="G72" s="85" t="str">
        <f t="shared" ref="G72:G74" si="18">IF(D72=25%,"Please indicate the timelines for the implementation of the standard",IF(OR(D72=50%,D72=75%),"Please indicate the final implementation date in the format MM - YYYY or Qx - YYYY"," "))</f>
        <v xml:space="preserve"> </v>
      </c>
    </row>
    <row r="73" spans="1:7" ht="56.65" customHeight="1" x14ac:dyDescent="0.25">
      <c r="A73" s="17"/>
      <c r="B73" s="36"/>
      <c r="C73" s="87" t="s">
        <v>56</v>
      </c>
      <c r="D73" s="86">
        <v>1</v>
      </c>
      <c r="E73" s="85" t="s">
        <v>300</v>
      </c>
      <c r="F73" s="85" t="str">
        <f t="shared" si="17"/>
        <v xml:space="preserve"> </v>
      </c>
      <c r="G73" s="85" t="str">
        <f t="shared" si="18"/>
        <v xml:space="preserve"> </v>
      </c>
    </row>
    <row r="74" spans="1:7" ht="40.9" customHeight="1" x14ac:dyDescent="0.25">
      <c r="A74" s="17"/>
      <c r="B74" s="36"/>
      <c r="C74" s="87" t="s">
        <v>57</v>
      </c>
      <c r="D74" s="86">
        <v>1</v>
      </c>
      <c r="E74" s="85" t="s">
        <v>300</v>
      </c>
      <c r="F74" s="85" t="str">
        <f t="shared" si="17"/>
        <v xml:space="preserve"> </v>
      </c>
      <c r="G74" s="85" t="str">
        <f t="shared" si="18"/>
        <v xml:space="preserve"> </v>
      </c>
    </row>
    <row r="75" spans="1:7" ht="30.4" customHeight="1" x14ac:dyDescent="0.25">
      <c r="A75" s="17"/>
      <c r="B75" s="36"/>
      <c r="C75" s="18" t="s">
        <v>31</v>
      </c>
      <c r="D75" s="18"/>
      <c r="E75" s="18"/>
      <c r="F75" s="18"/>
      <c r="G75" s="18"/>
    </row>
    <row r="76" spans="1:7" ht="27.4" customHeight="1" x14ac:dyDescent="0.25">
      <c r="A76" s="17"/>
      <c r="B76" s="36"/>
      <c r="C76" s="87" t="s">
        <v>58</v>
      </c>
      <c r="D76" s="86">
        <v>1</v>
      </c>
      <c r="E76" s="85" t="s">
        <v>300</v>
      </c>
      <c r="F76" s="85" t="str">
        <f t="shared" ref="F76:F79" si="19">IF(D76="N/A", "Please describe why the standard is not applicable", IF(OR(D76=75%, D76=50%, D76=25%, D76="Not started (0%)"), "Please describe the obstacles to implementation", " "))</f>
        <v xml:space="preserve"> </v>
      </c>
      <c r="G76" s="85" t="str">
        <f t="shared" ref="G76:G79" si="20">IF(D76=25%,"Please indicate the timelines for the implementation of the standard",IF(OR(D76=50%,D76=75%),"Please indicate the final implementation date in the format MM - YYYY or Qx - YYYY"," "))</f>
        <v xml:space="preserve"> </v>
      </c>
    </row>
    <row r="77" spans="1:7" ht="31.15" customHeight="1" x14ac:dyDescent="0.25">
      <c r="A77" s="17"/>
      <c r="B77" s="36"/>
      <c r="C77" s="87" t="s">
        <v>59</v>
      </c>
      <c r="D77" s="86">
        <v>1</v>
      </c>
      <c r="E77" s="85" t="s">
        <v>300</v>
      </c>
      <c r="F77" s="85" t="str">
        <f t="shared" si="19"/>
        <v xml:space="preserve"> </v>
      </c>
      <c r="G77" s="85" t="str">
        <f t="shared" si="20"/>
        <v xml:space="preserve"> </v>
      </c>
    </row>
    <row r="78" spans="1:7" ht="33" customHeight="1" x14ac:dyDescent="0.25">
      <c r="A78" s="17"/>
      <c r="B78" s="36"/>
      <c r="C78" s="87" t="s">
        <v>60</v>
      </c>
      <c r="D78" s="86">
        <v>1</v>
      </c>
      <c r="E78" s="85" t="s">
        <v>300</v>
      </c>
      <c r="F78" s="85" t="str">
        <f t="shared" si="19"/>
        <v xml:space="preserve"> </v>
      </c>
      <c r="G78" s="85" t="str">
        <f t="shared" si="20"/>
        <v xml:space="preserve"> </v>
      </c>
    </row>
    <row r="79" spans="1:7" ht="31.9" customHeight="1" x14ac:dyDescent="0.25">
      <c r="A79" s="17"/>
      <c r="B79" s="36"/>
      <c r="C79" s="87" t="s">
        <v>61</v>
      </c>
      <c r="D79" s="86">
        <v>1</v>
      </c>
      <c r="E79" s="85" t="s">
        <v>300</v>
      </c>
      <c r="F79" s="85" t="str">
        <f t="shared" si="19"/>
        <v xml:space="preserve"> </v>
      </c>
      <c r="G79" s="85" t="str">
        <f t="shared" si="20"/>
        <v xml:space="preserve"> </v>
      </c>
    </row>
    <row r="80" spans="1:7" ht="31.15" customHeight="1" x14ac:dyDescent="0.25">
      <c r="A80" s="17"/>
      <c r="B80" s="36"/>
      <c r="C80" s="18" t="s">
        <v>37</v>
      </c>
      <c r="D80" s="18"/>
      <c r="E80" s="18"/>
      <c r="F80" s="18"/>
      <c r="G80" s="18"/>
    </row>
    <row r="81" spans="1:7" ht="28.9" customHeight="1" x14ac:dyDescent="0.25">
      <c r="A81" s="17"/>
      <c r="B81" s="36"/>
      <c r="C81" s="87" t="s">
        <v>62</v>
      </c>
      <c r="D81" s="86">
        <v>1</v>
      </c>
      <c r="E81" s="85" t="s">
        <v>300</v>
      </c>
      <c r="F81" s="85" t="str">
        <f t="shared" ref="F81" si="21">IF(D81="N/A", "Please describe why the standard is not applicable", IF(OR(D81=75%, D81=50%, D81=25%, D81="Not started (0%)"), "Please describe the obstacles to implementation", " "))</f>
        <v xml:space="preserve"> </v>
      </c>
      <c r="G81" s="85" t="str">
        <f t="shared" ref="G81" si="22">IF(D81=25%,"Please indicate the timelines for the implementation of the standard",IF(OR(D81=50%,D81=75%),"Please indicate the final implementation date in the format MM - YYYY or Qx - YYYY"," "))</f>
        <v xml:space="preserve"> </v>
      </c>
    </row>
    <row r="82" spans="1:7" ht="33.4" customHeight="1" x14ac:dyDescent="0.25">
      <c r="A82" s="17"/>
      <c r="B82" s="36"/>
      <c r="C82" s="18" t="s">
        <v>210</v>
      </c>
      <c r="D82" s="18"/>
      <c r="E82" s="18"/>
      <c r="F82" s="18"/>
      <c r="G82" s="18"/>
    </row>
    <row r="83" spans="1:7" ht="49.15" customHeight="1" x14ac:dyDescent="0.25">
      <c r="A83" s="17"/>
      <c r="B83" s="36"/>
      <c r="C83" s="87" t="s">
        <v>63</v>
      </c>
      <c r="D83" s="86">
        <v>1</v>
      </c>
      <c r="E83" s="85" t="s">
        <v>300</v>
      </c>
      <c r="F83" s="85" t="str">
        <f t="shared" ref="F83:F85" si="23">IF(D83="N/A", "Please describe why the standard is not applicable", IF(OR(D83=75%, D83=50%, D83=25%, D83="Not started (0%)"), "Please describe the obstacles to implementation", " "))</f>
        <v xml:space="preserve"> </v>
      </c>
      <c r="G83" s="85" t="str">
        <f t="shared" ref="G83:G85" si="24">IF(D83=25%,"Please indicate the timelines for the implementation of the standard",IF(OR(D83=50%,D83=75%),"Please indicate the final implementation date in the format MM - YYYY or Qx - YYYY"," "))</f>
        <v xml:space="preserve"> </v>
      </c>
    </row>
    <row r="84" spans="1:7" ht="30.4" customHeight="1" x14ac:dyDescent="0.25">
      <c r="A84" s="17"/>
      <c r="B84" s="36"/>
      <c r="C84" s="87" t="s">
        <v>64</v>
      </c>
      <c r="D84" s="86">
        <v>1</v>
      </c>
      <c r="E84" s="85" t="s">
        <v>300</v>
      </c>
      <c r="F84" s="85" t="str">
        <f t="shared" si="23"/>
        <v xml:space="preserve"> </v>
      </c>
      <c r="G84" s="85" t="str">
        <f t="shared" si="24"/>
        <v xml:space="preserve"> </v>
      </c>
    </row>
    <row r="85" spans="1:7" ht="66" customHeight="1" x14ac:dyDescent="0.25">
      <c r="A85" s="17"/>
      <c r="B85" s="36"/>
      <c r="C85" s="87" t="s">
        <v>65</v>
      </c>
      <c r="D85" s="86">
        <v>1</v>
      </c>
      <c r="E85" s="85" t="s">
        <v>300</v>
      </c>
      <c r="F85" s="85" t="str">
        <f t="shared" si="23"/>
        <v xml:space="preserve"> </v>
      </c>
      <c r="G85" s="85" t="str">
        <f t="shared" si="24"/>
        <v xml:space="preserve"> </v>
      </c>
    </row>
    <row r="86" spans="1:7" ht="45.4" customHeight="1" x14ac:dyDescent="0.25">
      <c r="A86" s="17"/>
      <c r="B86" s="36"/>
      <c r="C86" s="18" t="s">
        <v>211</v>
      </c>
      <c r="D86" s="18"/>
      <c r="E86" s="18"/>
      <c r="F86" s="18"/>
      <c r="G86" s="18"/>
    </row>
    <row r="87" spans="1:7" ht="43.5" customHeight="1" x14ac:dyDescent="0.25">
      <c r="A87" s="17"/>
      <c r="B87" s="36"/>
      <c r="C87" s="87" t="s">
        <v>41</v>
      </c>
      <c r="D87" s="86">
        <v>1</v>
      </c>
      <c r="E87" s="85" t="s">
        <v>300</v>
      </c>
      <c r="F87" s="85" t="str">
        <f t="shared" ref="F87:F89" si="25">IF(D87="N/A", "Please describe why the standard is not applicable", IF(OR(D87=75%, D87=50%, D87=25%, D87="Not started (0%)"), "Please describe the obstacles to implementation", " "))</f>
        <v xml:space="preserve"> </v>
      </c>
      <c r="G87" s="85" t="str">
        <f t="shared" ref="G87:G90" si="26">IF(D87=25%,"Please indicate the timelines for the implementation of the standard",IF(OR(D87=50%,D87=75%),"Please indicate the final implementation date in the format MM - YYYY or Qx - YYYY"," "))</f>
        <v xml:space="preserve"> </v>
      </c>
    </row>
    <row r="88" spans="1:7" ht="33.4" customHeight="1" x14ac:dyDescent="0.25">
      <c r="A88" s="17"/>
      <c r="B88" s="36"/>
      <c r="C88" s="87" t="s">
        <v>42</v>
      </c>
      <c r="D88" s="86">
        <v>1</v>
      </c>
      <c r="E88" s="85" t="s">
        <v>300</v>
      </c>
      <c r="F88" s="85" t="str">
        <f t="shared" si="25"/>
        <v xml:space="preserve"> </v>
      </c>
      <c r="G88" s="85" t="str">
        <f t="shared" si="26"/>
        <v xml:space="preserve"> </v>
      </c>
    </row>
    <row r="89" spans="1:7" ht="31.5" customHeight="1" x14ac:dyDescent="0.25">
      <c r="A89" s="17"/>
      <c r="B89" s="36"/>
      <c r="C89" s="87" t="s">
        <v>43</v>
      </c>
      <c r="D89" s="86">
        <v>1</v>
      </c>
      <c r="E89" s="85" t="s">
        <v>300</v>
      </c>
      <c r="F89" s="85" t="str">
        <f t="shared" si="25"/>
        <v xml:space="preserve"> </v>
      </c>
      <c r="G89" s="85" t="str">
        <f t="shared" si="26"/>
        <v xml:space="preserve"> </v>
      </c>
    </row>
    <row r="90" spans="1:7" ht="33.4" customHeight="1" thickBot="1" x14ac:dyDescent="0.3">
      <c r="A90" s="17"/>
      <c r="B90" s="36"/>
      <c r="C90" s="87" t="s">
        <v>66</v>
      </c>
      <c r="D90" s="86">
        <v>1</v>
      </c>
      <c r="E90" s="85" t="s">
        <v>300</v>
      </c>
      <c r="F90" s="81"/>
      <c r="G90" s="85" t="str">
        <f t="shared" si="26"/>
        <v xml:space="preserve"> </v>
      </c>
    </row>
    <row r="91" spans="1:7" ht="114" customHeight="1" thickTop="1" thickBot="1" x14ac:dyDescent="0.3">
      <c r="A91" s="17"/>
      <c r="B91" s="36"/>
      <c r="C91" s="90" t="s">
        <v>47</v>
      </c>
      <c r="D91" s="89" t="s">
        <v>207</v>
      </c>
      <c r="E91" s="89" t="s">
        <v>208</v>
      </c>
      <c r="F91" s="89" t="s">
        <v>206</v>
      </c>
      <c r="G91" s="89" t="s">
        <v>10</v>
      </c>
    </row>
    <row r="92" spans="1:7" ht="37.5" customHeight="1" thickTop="1" x14ac:dyDescent="0.25">
      <c r="A92" s="17"/>
      <c r="B92" s="36"/>
      <c r="C92" s="2" t="s">
        <v>11</v>
      </c>
      <c r="D92" s="86" t="s">
        <v>336</v>
      </c>
      <c r="E92" s="85" t="s">
        <v>300</v>
      </c>
      <c r="F92" s="85" t="s">
        <v>443</v>
      </c>
      <c r="G92" s="85"/>
    </row>
    <row r="93" spans="1:7" ht="85.15" customHeight="1" x14ac:dyDescent="0.25">
      <c r="A93" s="17"/>
      <c r="B93" s="36"/>
      <c r="C93" s="2" t="s">
        <v>12</v>
      </c>
      <c r="D93" s="86" t="s">
        <v>336</v>
      </c>
      <c r="E93" s="85" t="s">
        <v>300</v>
      </c>
      <c r="F93" s="85" t="s">
        <v>443</v>
      </c>
      <c r="G93" s="85" t="str">
        <f t="shared" ref="G93:G97" si="27">IF(D93=25%,"Please indicate the timelines for the implementation of the standard",IF(OR(D93=50%,D93=75%),"Please indicate the final implementation date in the format MM - YYYY or Qx - YYYY"," "))</f>
        <v xml:space="preserve"> </v>
      </c>
    </row>
    <row r="94" spans="1:7" ht="39" customHeight="1" x14ac:dyDescent="0.25">
      <c r="A94" s="17"/>
      <c r="B94" s="36"/>
      <c r="C94" s="2" t="s">
        <v>13</v>
      </c>
      <c r="D94" s="86" t="s">
        <v>336</v>
      </c>
      <c r="E94" s="85" t="s">
        <v>300</v>
      </c>
      <c r="F94" s="85" t="s">
        <v>443</v>
      </c>
      <c r="G94" s="85" t="str">
        <f t="shared" si="27"/>
        <v xml:space="preserve"> </v>
      </c>
    </row>
    <row r="95" spans="1:7" ht="49.9" customHeight="1" x14ac:dyDescent="0.25">
      <c r="A95" s="17"/>
      <c r="B95" s="36"/>
      <c r="C95" s="2" t="s">
        <v>14</v>
      </c>
      <c r="D95" s="86" t="s">
        <v>336</v>
      </c>
      <c r="E95" s="85" t="s">
        <v>300</v>
      </c>
      <c r="F95" s="85" t="s">
        <v>443</v>
      </c>
      <c r="G95" s="85" t="str">
        <f t="shared" si="27"/>
        <v xml:space="preserve"> </v>
      </c>
    </row>
    <row r="96" spans="1:7" ht="30.4" customHeight="1" x14ac:dyDescent="0.25">
      <c r="A96" s="17"/>
      <c r="B96" s="36"/>
      <c r="C96" s="2" t="s">
        <v>15</v>
      </c>
      <c r="D96" s="86">
        <v>1</v>
      </c>
      <c r="E96" s="85" t="s">
        <v>300</v>
      </c>
      <c r="F96" s="85" t="str">
        <f t="shared" ref="F96:F97" si="28">IF(D96="N/A", "Please describe why the standard is not applicable", IF(OR(D96=75%, D96=50%, D96=25%, D96="Not started (0%)"), "Please describe the obstacles to implementation", " "))</f>
        <v xml:space="preserve"> </v>
      </c>
      <c r="G96" s="85" t="str">
        <f t="shared" si="27"/>
        <v xml:space="preserve"> </v>
      </c>
    </row>
    <row r="97" spans="1:7" ht="34.15" customHeight="1" thickBot="1" x14ac:dyDescent="0.3">
      <c r="A97" s="17"/>
      <c r="B97" s="36"/>
      <c r="C97" s="2" t="s">
        <v>16</v>
      </c>
      <c r="D97" s="86">
        <v>1</v>
      </c>
      <c r="E97" s="85" t="s">
        <v>300</v>
      </c>
      <c r="F97" s="85" t="str">
        <f t="shared" si="28"/>
        <v xml:space="preserve"> </v>
      </c>
      <c r="G97" s="85" t="str">
        <f t="shared" si="27"/>
        <v xml:space="preserve"> </v>
      </c>
    </row>
    <row r="98" spans="1:7" ht="114" customHeight="1" thickTop="1" thickBot="1" x14ac:dyDescent="0.3">
      <c r="A98" s="17"/>
      <c r="B98" s="36"/>
      <c r="C98" s="90" t="s">
        <v>85</v>
      </c>
      <c r="D98" s="89" t="s">
        <v>207</v>
      </c>
      <c r="E98" s="89" t="s">
        <v>208</v>
      </c>
      <c r="F98" s="89" t="s">
        <v>206</v>
      </c>
      <c r="G98" s="89" t="s">
        <v>10</v>
      </c>
    </row>
    <row r="99" spans="1:7" ht="24.4" customHeight="1" thickTop="1" x14ac:dyDescent="0.25">
      <c r="A99" s="17"/>
      <c r="B99" s="36"/>
      <c r="C99" s="18" t="s">
        <v>17</v>
      </c>
      <c r="D99" s="18" t="str">
        <f>IF(C99="N/A", "Please describe here why the standad is not applicable"," ")</f>
        <v xml:space="preserve"> </v>
      </c>
      <c r="E99" s="18"/>
      <c r="F99" s="18"/>
      <c r="G99" s="18"/>
    </row>
    <row r="100" spans="1:7" ht="94.9" customHeight="1" x14ac:dyDescent="0.25">
      <c r="A100" s="17"/>
      <c r="B100" s="36"/>
      <c r="C100" s="88" t="s">
        <v>67</v>
      </c>
      <c r="D100" s="86">
        <v>1</v>
      </c>
      <c r="E100" s="85" t="s">
        <v>300</v>
      </c>
      <c r="F100" s="85" t="str">
        <f t="shared" ref="F100" si="29">IF(D100="N/A", "Please describe why the standard is not applicable", IF(OR(D100=75%, D100=50%, D100=25%, D100="Not started (0%)"), "Please describe the obstacles to implementation", " "))</f>
        <v xml:space="preserve"> </v>
      </c>
      <c r="G100" s="85" t="str">
        <f t="shared" ref="G100:G102" si="30">IF(D100=25%,"Please indicate the timelines for the implementation of the standard",IF(OR(D100=50%,D100=75%),"Please indicate the final implementation date in the format MM - YYYY or Qx - YYYY"," "))</f>
        <v xml:space="preserve"> </v>
      </c>
    </row>
    <row r="101" spans="1:7" ht="43.5" customHeight="1" x14ac:dyDescent="0.25">
      <c r="A101" s="17"/>
      <c r="B101" s="36"/>
      <c r="C101" s="88" t="s">
        <v>49</v>
      </c>
      <c r="D101" s="86">
        <v>1</v>
      </c>
      <c r="E101" s="85" t="s">
        <v>300</v>
      </c>
      <c r="F101" s="82" t="s">
        <v>440</v>
      </c>
      <c r="G101" s="85" t="str">
        <f t="shared" si="30"/>
        <v xml:space="preserve"> </v>
      </c>
    </row>
    <row r="102" spans="1:7" ht="140.25" x14ac:dyDescent="0.25">
      <c r="A102" s="17"/>
      <c r="B102" s="36"/>
      <c r="C102" s="88" t="s">
        <v>50</v>
      </c>
      <c r="D102" s="86">
        <v>1</v>
      </c>
      <c r="E102" s="85" t="s">
        <v>300</v>
      </c>
      <c r="F102" s="82" t="s">
        <v>441</v>
      </c>
      <c r="G102" s="85" t="str">
        <f t="shared" si="30"/>
        <v xml:space="preserve"> </v>
      </c>
    </row>
    <row r="103" spans="1:7" ht="24" customHeight="1" x14ac:dyDescent="0.25">
      <c r="A103" s="17"/>
      <c r="B103" s="36"/>
      <c r="C103" s="18" t="s">
        <v>22</v>
      </c>
      <c r="D103" s="18"/>
      <c r="E103" s="18"/>
      <c r="F103" s="18"/>
      <c r="G103" s="18"/>
    </row>
    <row r="104" spans="1:7" ht="64.150000000000006" customHeight="1" x14ac:dyDescent="0.25">
      <c r="A104" s="17"/>
      <c r="B104" s="36"/>
      <c r="C104" s="88" t="s">
        <v>51</v>
      </c>
      <c r="D104" s="86">
        <v>1</v>
      </c>
      <c r="E104" s="85" t="s">
        <v>300</v>
      </c>
      <c r="F104" s="85" t="str">
        <f t="shared" ref="F104:F107" si="31">IF(D104="N/A", "Please describe why the standard is not applicable", IF(OR(D104=75%, D104=50%, D104=25%, D104="Not started (0%)"), "Please describe the obstacles to implementation", " "))</f>
        <v xml:space="preserve"> </v>
      </c>
      <c r="G104" s="85" t="str">
        <f t="shared" ref="G104:G107" si="32">IF(D104=25%,"Please indicate the timelines for the implementation of the standard",IF(OR(D104=50%,D104=75%),"Please indicate the final implementation date in the format MM - YYYY or Qx - YYYY"," "))</f>
        <v xml:space="preserve"> </v>
      </c>
    </row>
    <row r="105" spans="1:7" ht="51.4" customHeight="1" x14ac:dyDescent="0.25">
      <c r="A105" s="17"/>
      <c r="B105" s="36"/>
      <c r="C105" s="88" t="s">
        <v>68</v>
      </c>
      <c r="D105" s="86">
        <v>1</v>
      </c>
      <c r="E105" s="85" t="s">
        <v>300</v>
      </c>
      <c r="F105" s="85" t="str">
        <f t="shared" si="31"/>
        <v xml:space="preserve"> </v>
      </c>
      <c r="G105" s="85" t="str">
        <f t="shared" si="32"/>
        <v xml:space="preserve"> </v>
      </c>
    </row>
    <row r="106" spans="1:7" ht="51.4" customHeight="1" x14ac:dyDescent="0.25">
      <c r="A106" s="17"/>
      <c r="B106" s="36"/>
      <c r="C106" s="88" t="s">
        <v>53</v>
      </c>
      <c r="D106" s="86">
        <v>1</v>
      </c>
      <c r="E106" s="85" t="s">
        <v>300</v>
      </c>
      <c r="F106" s="85" t="str">
        <f t="shared" si="31"/>
        <v xml:space="preserve"> </v>
      </c>
      <c r="G106" s="85" t="str">
        <f t="shared" si="32"/>
        <v xml:space="preserve"> </v>
      </c>
    </row>
    <row r="107" spans="1:7" ht="46.15" customHeight="1" x14ac:dyDescent="0.25">
      <c r="A107" s="17"/>
      <c r="B107" s="36"/>
      <c r="C107" s="88" t="s">
        <v>54</v>
      </c>
      <c r="D107" s="86">
        <v>1</v>
      </c>
      <c r="E107" s="85" t="s">
        <v>300</v>
      </c>
      <c r="F107" s="85" t="str">
        <f t="shared" si="31"/>
        <v xml:space="preserve"> </v>
      </c>
      <c r="G107" s="85" t="str">
        <f t="shared" si="32"/>
        <v xml:space="preserve"> </v>
      </c>
    </row>
    <row r="108" spans="1:7" ht="28.15" customHeight="1" x14ac:dyDescent="0.25">
      <c r="A108" s="17"/>
      <c r="B108" s="36"/>
      <c r="C108" s="18" t="s">
        <v>27</v>
      </c>
      <c r="D108" s="3"/>
      <c r="E108" s="18"/>
      <c r="F108" s="3"/>
      <c r="G108" s="3"/>
    </row>
    <row r="109" spans="1:7" ht="47.65" customHeight="1" x14ac:dyDescent="0.25">
      <c r="A109" s="17"/>
      <c r="B109" s="36"/>
      <c r="C109" s="88" t="s">
        <v>69</v>
      </c>
      <c r="D109" s="86">
        <v>1</v>
      </c>
      <c r="E109" s="85" t="s">
        <v>300</v>
      </c>
      <c r="F109" s="85" t="str">
        <f t="shared" ref="F109:F111" si="33">IF(D109="N/A", "Please describe why the standard is not applicable", IF(OR(D109=75%, D109=50%, D109=25%, D109="Not started (0%)"), "Please describe the obstacles to implementation", " "))</f>
        <v xml:space="preserve"> </v>
      </c>
      <c r="G109" s="85" t="str">
        <f t="shared" ref="G109:G111" si="34">IF(D109=25%,"Please indicate the timelines for the implementation of the standard",IF(OR(D109=50%,D109=75%),"Please indicate the final implementation date in the format MM - YYYY or Qx - YYYY"," "))</f>
        <v xml:space="preserve"> </v>
      </c>
    </row>
    <row r="110" spans="1:7" ht="43.9" customHeight="1" x14ac:dyDescent="0.25">
      <c r="A110" s="17"/>
      <c r="B110" s="36"/>
      <c r="C110" s="88" t="s">
        <v>56</v>
      </c>
      <c r="D110" s="86">
        <v>1</v>
      </c>
      <c r="E110" s="85" t="s">
        <v>300</v>
      </c>
      <c r="F110" s="85" t="str">
        <f t="shared" si="33"/>
        <v xml:space="preserve"> </v>
      </c>
      <c r="G110" s="85" t="str">
        <f t="shared" si="34"/>
        <v xml:space="preserve"> </v>
      </c>
    </row>
    <row r="111" spans="1:7" ht="37.5" customHeight="1" x14ac:dyDescent="0.25">
      <c r="A111" s="17"/>
      <c r="B111" s="36"/>
      <c r="C111" s="88" t="s">
        <v>57</v>
      </c>
      <c r="D111" s="86">
        <v>1</v>
      </c>
      <c r="E111" s="85" t="s">
        <v>300</v>
      </c>
      <c r="F111" s="85" t="str">
        <f t="shared" si="33"/>
        <v xml:space="preserve"> </v>
      </c>
      <c r="G111" s="85" t="str">
        <f t="shared" si="34"/>
        <v xml:space="preserve"> </v>
      </c>
    </row>
    <row r="112" spans="1:7" ht="31.15" customHeight="1" x14ac:dyDescent="0.25">
      <c r="A112" s="17"/>
      <c r="B112" s="36"/>
      <c r="C112" s="18" t="s">
        <v>31</v>
      </c>
      <c r="D112" s="3"/>
      <c r="E112" s="18"/>
      <c r="F112" s="3"/>
      <c r="G112" s="3"/>
    </row>
    <row r="113" spans="1:7" ht="31.15" customHeight="1" x14ac:dyDescent="0.25">
      <c r="A113" s="17"/>
      <c r="B113" s="36"/>
      <c r="C113" s="88" t="s">
        <v>70</v>
      </c>
      <c r="D113" s="86">
        <v>1</v>
      </c>
      <c r="E113" s="85" t="s">
        <v>300</v>
      </c>
      <c r="F113" s="85" t="str">
        <f t="shared" ref="F113:F117" si="35">IF(D113="N/A", "Please describe why the standard is not applicable", IF(OR(D113=75%, D113=50%, D113=25%, D113="Not started (0%)"), "Please describe the obstacles to implementation", " "))</f>
        <v xml:space="preserve"> </v>
      </c>
      <c r="G113" s="85" t="str">
        <f t="shared" ref="G113:G117" si="36">IF(D113=25%,"Please indicate the timelines for the implementation of the standard",IF(OR(D113=50%,D113=75%),"Please indicate the final implementation date in the format MM - YYYY or Qx - YYYY"," "))</f>
        <v xml:space="preserve"> </v>
      </c>
    </row>
    <row r="114" spans="1:7" ht="37.15" customHeight="1" x14ac:dyDescent="0.25">
      <c r="A114" s="17"/>
      <c r="B114" s="36"/>
      <c r="C114" s="88" t="s">
        <v>71</v>
      </c>
      <c r="D114" s="86">
        <v>1</v>
      </c>
      <c r="E114" s="85" t="s">
        <v>300</v>
      </c>
      <c r="F114" s="85" t="str">
        <f t="shared" si="35"/>
        <v xml:space="preserve"> </v>
      </c>
      <c r="G114" s="85" t="str">
        <f t="shared" si="36"/>
        <v xml:space="preserve"> </v>
      </c>
    </row>
    <row r="115" spans="1:7" ht="33" customHeight="1" x14ac:dyDescent="0.25">
      <c r="A115" s="17"/>
      <c r="B115" s="36"/>
      <c r="C115" s="88" t="s">
        <v>72</v>
      </c>
      <c r="D115" s="86">
        <v>1</v>
      </c>
      <c r="E115" s="85" t="s">
        <v>300</v>
      </c>
      <c r="F115" s="85" t="str">
        <f t="shared" si="35"/>
        <v xml:space="preserve"> </v>
      </c>
      <c r="G115" s="85" t="str">
        <f t="shared" si="36"/>
        <v xml:space="preserve"> </v>
      </c>
    </row>
    <row r="116" spans="1:7" ht="28.5" customHeight="1" x14ac:dyDescent="0.25">
      <c r="A116" s="17"/>
      <c r="B116" s="36"/>
      <c r="C116" s="88" t="s">
        <v>73</v>
      </c>
      <c r="D116" s="86">
        <v>1</v>
      </c>
      <c r="E116" s="85" t="s">
        <v>300</v>
      </c>
      <c r="F116" s="85" t="str">
        <f t="shared" si="35"/>
        <v xml:space="preserve"> </v>
      </c>
      <c r="G116" s="85" t="str">
        <f t="shared" si="36"/>
        <v xml:space="preserve"> </v>
      </c>
    </row>
    <row r="117" spans="1:7" ht="39" customHeight="1" x14ac:dyDescent="0.25">
      <c r="A117" s="17"/>
      <c r="B117" s="36"/>
      <c r="C117" s="88" t="s">
        <v>74</v>
      </c>
      <c r="D117" s="86">
        <v>1</v>
      </c>
      <c r="E117" s="85" t="s">
        <v>300</v>
      </c>
      <c r="F117" s="85" t="str">
        <f t="shared" si="35"/>
        <v xml:space="preserve"> </v>
      </c>
      <c r="G117" s="85" t="str">
        <f t="shared" si="36"/>
        <v xml:space="preserve"> </v>
      </c>
    </row>
    <row r="118" spans="1:7" ht="31.15" customHeight="1" x14ac:dyDescent="0.25">
      <c r="A118" s="17"/>
      <c r="B118" s="36"/>
      <c r="C118" s="18" t="s">
        <v>37</v>
      </c>
      <c r="D118" s="3"/>
      <c r="E118" s="18"/>
      <c r="F118" s="3"/>
      <c r="G118" s="3"/>
    </row>
    <row r="119" spans="1:7" ht="19.899999999999999" customHeight="1" x14ac:dyDescent="0.25">
      <c r="A119" s="17"/>
      <c r="B119" s="36"/>
      <c r="C119" s="88" t="s">
        <v>75</v>
      </c>
      <c r="D119" s="86">
        <v>1</v>
      </c>
      <c r="E119" s="85" t="s">
        <v>300</v>
      </c>
      <c r="F119" s="85" t="str">
        <f t="shared" ref="F119:F124" si="37">IF(D119="N/A", "Please describe why the standard is not applicable", IF(OR(D119=75%, D119=50%, D119=25%, D119="Not started (0%)"), "Please describe the obstacles to implementation", " "))</f>
        <v xml:space="preserve"> </v>
      </c>
      <c r="G119" s="85" t="str">
        <f t="shared" ref="G119:G124" si="38">IF(D119=25%,"Please indicate the timelines for the implementation of the standard",IF(OR(D119=50%,D119=75%),"Please indicate the final implementation date in the format MM - YYYY or Qx - YYYY"," "))</f>
        <v xml:space="preserve"> </v>
      </c>
    </row>
    <row r="120" spans="1:7" ht="37.15" customHeight="1" x14ac:dyDescent="0.25">
      <c r="A120" s="17"/>
      <c r="B120" s="36"/>
      <c r="C120" s="88" t="s">
        <v>76</v>
      </c>
      <c r="D120" s="86">
        <v>1</v>
      </c>
      <c r="E120" s="85" t="s">
        <v>300</v>
      </c>
      <c r="F120" s="85" t="str">
        <f t="shared" si="37"/>
        <v xml:space="preserve"> </v>
      </c>
      <c r="G120" s="85" t="str">
        <f t="shared" si="38"/>
        <v xml:space="preserve"> </v>
      </c>
    </row>
    <row r="121" spans="1:7" ht="31.5" customHeight="1" x14ac:dyDescent="0.25">
      <c r="A121" s="17"/>
      <c r="B121" s="36"/>
      <c r="C121" s="88" t="s">
        <v>77</v>
      </c>
      <c r="D121" s="86">
        <v>1</v>
      </c>
      <c r="E121" s="85" t="s">
        <v>300</v>
      </c>
      <c r="F121" s="85" t="str">
        <f t="shared" si="37"/>
        <v xml:space="preserve"> </v>
      </c>
      <c r="G121" s="85" t="str">
        <f t="shared" si="38"/>
        <v xml:space="preserve"> </v>
      </c>
    </row>
    <row r="122" spans="1:7" ht="62.65" customHeight="1" x14ac:dyDescent="0.25">
      <c r="A122" s="17"/>
      <c r="B122" s="36"/>
      <c r="C122" s="88" t="s">
        <v>78</v>
      </c>
      <c r="D122" s="86">
        <v>1</v>
      </c>
      <c r="E122" s="85" t="s">
        <v>300</v>
      </c>
      <c r="F122" s="83"/>
      <c r="G122" s="85" t="str">
        <f t="shared" si="38"/>
        <v xml:space="preserve"> </v>
      </c>
    </row>
    <row r="123" spans="1:7" ht="43.5" customHeight="1" x14ac:dyDescent="0.25">
      <c r="A123" s="17"/>
      <c r="B123" s="36"/>
      <c r="C123" s="88" t="s">
        <v>79</v>
      </c>
      <c r="D123" s="86">
        <v>1</v>
      </c>
      <c r="E123" s="85" t="s">
        <v>300</v>
      </c>
      <c r="F123" s="85" t="str">
        <f t="shared" si="37"/>
        <v xml:space="preserve"> </v>
      </c>
      <c r="G123" s="85" t="str">
        <f t="shared" si="38"/>
        <v xml:space="preserve"> </v>
      </c>
    </row>
    <row r="124" spans="1:7" ht="35.65" customHeight="1" x14ac:dyDescent="0.25">
      <c r="A124" s="17"/>
      <c r="B124" s="36"/>
      <c r="C124" s="88" t="s">
        <v>80</v>
      </c>
      <c r="D124" s="86">
        <v>1</v>
      </c>
      <c r="E124" s="85" t="s">
        <v>300</v>
      </c>
      <c r="F124" s="85" t="str">
        <f t="shared" si="37"/>
        <v xml:space="preserve"> </v>
      </c>
      <c r="G124" s="85" t="str">
        <f t="shared" si="38"/>
        <v xml:space="preserve"> </v>
      </c>
    </row>
    <row r="125" spans="1:7" ht="27" customHeight="1" x14ac:dyDescent="0.25">
      <c r="A125" s="17"/>
      <c r="B125" s="36"/>
      <c r="C125" s="19" t="s">
        <v>212</v>
      </c>
      <c r="D125" s="3"/>
      <c r="E125" s="18"/>
      <c r="F125" s="3"/>
      <c r="G125" s="3"/>
    </row>
    <row r="126" spans="1:7" ht="43.5" customHeight="1" x14ac:dyDescent="0.25">
      <c r="A126" s="17"/>
      <c r="B126" s="36"/>
      <c r="C126" s="88" t="s">
        <v>41</v>
      </c>
      <c r="D126" s="86">
        <v>1</v>
      </c>
      <c r="E126" s="85" t="s">
        <v>300</v>
      </c>
      <c r="F126" s="85" t="str">
        <f t="shared" ref="F126:F128" si="39">IF(D126="N/A", "Please describe why the standard is not applicable", IF(OR(D126=75%, D126=50%, D126=25%, D126="Not started (0%)"), "Please describe the obstacles to implementation", " "))</f>
        <v xml:space="preserve"> </v>
      </c>
      <c r="G126" s="85" t="str">
        <f t="shared" ref="G126:G129" si="40">IF(D126=25%,"Please indicate the timelines for the implementation of the standard",IF(OR(D126=50%,D126=75%),"Please indicate the final implementation date in the format MM - YYYY or Qx - YYYY"," "))</f>
        <v xml:space="preserve"> </v>
      </c>
    </row>
    <row r="127" spans="1:7" ht="34.9" customHeight="1" x14ac:dyDescent="0.25">
      <c r="A127" s="17"/>
      <c r="B127" s="36"/>
      <c r="C127" s="88" t="s">
        <v>42</v>
      </c>
      <c r="D127" s="86">
        <v>1</v>
      </c>
      <c r="E127" s="85" t="s">
        <v>300</v>
      </c>
      <c r="F127" s="85" t="str">
        <f t="shared" si="39"/>
        <v xml:space="preserve"> </v>
      </c>
      <c r="G127" s="85" t="str">
        <f t="shared" si="40"/>
        <v xml:space="preserve"> </v>
      </c>
    </row>
    <row r="128" spans="1:7" ht="30.4" customHeight="1" x14ac:dyDescent="0.25">
      <c r="A128" s="17"/>
      <c r="B128" s="36"/>
      <c r="C128" s="88" t="s">
        <v>81</v>
      </c>
      <c r="D128" s="86">
        <v>1</v>
      </c>
      <c r="E128" s="85" t="s">
        <v>300</v>
      </c>
      <c r="F128" s="85" t="str">
        <f t="shared" si="39"/>
        <v xml:space="preserve"> </v>
      </c>
      <c r="G128" s="85" t="str">
        <f t="shared" si="40"/>
        <v xml:space="preserve"> </v>
      </c>
    </row>
    <row r="129" spans="1:7" ht="31.5" customHeight="1" x14ac:dyDescent="0.25">
      <c r="A129" s="17"/>
      <c r="B129" s="36"/>
      <c r="C129" s="88" t="s">
        <v>66</v>
      </c>
      <c r="D129" s="86">
        <v>1</v>
      </c>
      <c r="E129" s="85" t="s">
        <v>300</v>
      </c>
      <c r="F129" s="81"/>
      <c r="G129" s="85" t="str">
        <f t="shared" si="40"/>
        <v xml:space="preserve"> </v>
      </c>
    </row>
    <row r="130" spans="1:7" x14ac:dyDescent="0.25">
      <c r="A130" s="17"/>
      <c r="B130" s="36"/>
      <c r="C130" s="19" t="s">
        <v>82</v>
      </c>
      <c r="D130" s="3"/>
      <c r="E130" s="18"/>
      <c r="F130" s="3"/>
      <c r="G130" s="3"/>
    </row>
    <row r="131" spans="1:7" ht="51.4" customHeight="1" x14ac:dyDescent="0.25">
      <c r="A131" s="17"/>
      <c r="B131" s="36"/>
      <c r="C131" s="88" t="s">
        <v>83</v>
      </c>
      <c r="D131" s="86">
        <v>1</v>
      </c>
      <c r="E131" s="85" t="s">
        <v>300</v>
      </c>
      <c r="F131" s="85" t="str">
        <f t="shared" ref="F131:F133" si="41">IF(D131="N/A", "Please describe why the standard is not applicable", IF(OR(D131=75%, D131=50%, D131=25%, D131="Not started (0%)"), "Please describe the obstacles to implementation", " "))</f>
        <v xml:space="preserve"> </v>
      </c>
      <c r="G131" s="85" t="str">
        <f t="shared" ref="G131:G133" si="42">IF(D131=25%,"Please indicate the timelines for the implementation of the standard",IF(OR(D131=50%,D131=75%),"Please indicate the final implementation date in the format MM - YYYY or Qx - YYYY"," "))</f>
        <v xml:space="preserve"> </v>
      </c>
    </row>
    <row r="132" spans="1:7" ht="33.4" customHeight="1" x14ac:dyDescent="0.25">
      <c r="A132" s="17"/>
      <c r="B132" s="36"/>
      <c r="C132" s="88" t="s">
        <v>84</v>
      </c>
      <c r="D132" s="86">
        <v>1</v>
      </c>
      <c r="E132" s="85" t="s">
        <v>300</v>
      </c>
      <c r="F132" s="85" t="str">
        <f t="shared" si="41"/>
        <v xml:space="preserve"> </v>
      </c>
      <c r="G132" s="85" t="str">
        <f t="shared" si="42"/>
        <v xml:space="preserve"> </v>
      </c>
    </row>
    <row r="133" spans="1:7" ht="58.9" customHeight="1" thickBot="1" x14ac:dyDescent="0.3">
      <c r="A133" s="17"/>
      <c r="B133" s="36"/>
      <c r="C133" s="88" t="s">
        <v>65</v>
      </c>
      <c r="D133" s="86">
        <v>1</v>
      </c>
      <c r="E133" s="85" t="s">
        <v>300</v>
      </c>
      <c r="F133" s="85" t="str">
        <f t="shared" si="41"/>
        <v xml:space="preserve"> </v>
      </c>
      <c r="G133" s="85" t="str">
        <f t="shared" si="42"/>
        <v xml:space="preserve"> </v>
      </c>
    </row>
    <row r="134" spans="1:7" ht="114" customHeight="1" thickTop="1" thickBot="1" x14ac:dyDescent="0.3">
      <c r="A134" s="17"/>
      <c r="B134" s="36"/>
      <c r="C134" s="90" t="s">
        <v>86</v>
      </c>
      <c r="D134" s="89" t="s">
        <v>207</v>
      </c>
      <c r="E134" s="89" t="s">
        <v>208</v>
      </c>
      <c r="F134" s="89" t="s">
        <v>206</v>
      </c>
      <c r="G134" s="89" t="s">
        <v>10</v>
      </c>
    </row>
    <row r="135" spans="1:7" ht="22.15" customHeight="1" thickTop="1" x14ac:dyDescent="0.25">
      <c r="A135" s="17"/>
      <c r="B135" s="36"/>
      <c r="C135" s="18" t="s">
        <v>17</v>
      </c>
      <c r="D135" s="18"/>
      <c r="E135" s="18"/>
      <c r="F135" s="18"/>
      <c r="G135" s="18"/>
    </row>
    <row r="136" spans="1:7" ht="74.650000000000006" customHeight="1" x14ac:dyDescent="0.25">
      <c r="A136" s="17"/>
      <c r="B136" s="36"/>
      <c r="C136" s="88" t="s">
        <v>87</v>
      </c>
      <c r="D136" s="86">
        <v>1</v>
      </c>
      <c r="E136" s="85" t="s">
        <v>300</v>
      </c>
      <c r="F136" s="85" t="str">
        <f t="shared" ref="F136" si="43">IF(D136="N/A", "Please describe why the standard is not applicable", IF(OR(D136=75%, D136=50%, D136=25%, D136="Not started (0%)"), "Please describe the obstacles to implementation", " "))</f>
        <v xml:space="preserve"> </v>
      </c>
      <c r="G136" s="85" t="str">
        <f t="shared" ref="G136:G138" si="44">IF(D136=25%,"Please indicate the timelines for the implementation of the standard",IF(OR(D136=50%,D136=75%),"Please indicate the final implementation date in the format MM - YYYY or Qx - YYYY"," "))</f>
        <v xml:space="preserve"> </v>
      </c>
    </row>
    <row r="137" spans="1:7" ht="38.25" x14ac:dyDescent="0.25">
      <c r="A137" s="17"/>
      <c r="B137" s="36"/>
      <c r="C137" s="88" t="s">
        <v>49</v>
      </c>
      <c r="D137" s="86">
        <v>1</v>
      </c>
      <c r="E137" s="85" t="s">
        <v>300</v>
      </c>
      <c r="F137" s="82" t="s">
        <v>440</v>
      </c>
      <c r="G137" s="85" t="str">
        <f t="shared" si="44"/>
        <v xml:space="preserve"> </v>
      </c>
    </row>
    <row r="138" spans="1:7" ht="140.25" x14ac:dyDescent="0.25">
      <c r="A138" s="17"/>
      <c r="B138" s="36"/>
      <c r="C138" s="88" t="s">
        <v>50</v>
      </c>
      <c r="D138" s="86">
        <v>1</v>
      </c>
      <c r="E138" s="85" t="s">
        <v>300</v>
      </c>
      <c r="F138" s="82" t="s">
        <v>441</v>
      </c>
      <c r="G138" s="85" t="str">
        <f t="shared" si="44"/>
        <v xml:space="preserve"> </v>
      </c>
    </row>
    <row r="139" spans="1:7" ht="27.4" customHeight="1" x14ac:dyDescent="0.25">
      <c r="A139" s="17"/>
      <c r="B139" s="36"/>
      <c r="C139" s="18" t="s">
        <v>88</v>
      </c>
      <c r="D139" s="18"/>
      <c r="E139" s="18"/>
      <c r="F139" s="18"/>
      <c r="G139" s="18"/>
    </row>
    <row r="140" spans="1:7" ht="58.5" customHeight="1" x14ac:dyDescent="0.25">
      <c r="A140" s="17"/>
      <c r="B140" s="36"/>
      <c r="C140" s="88" t="s">
        <v>51</v>
      </c>
      <c r="D140" s="86">
        <v>1</v>
      </c>
      <c r="E140" s="85" t="s">
        <v>300</v>
      </c>
      <c r="F140" s="85" t="str">
        <f t="shared" ref="F140:F143" si="45">IF(D140="N/A", "Please describe why the standard is not applicable", IF(OR(D140=75%, D140=50%, D140=25%, D140="Not started (0%)"), "Please describe the obstacles to implementation", " "))</f>
        <v xml:space="preserve"> </v>
      </c>
      <c r="G140" s="85" t="str">
        <f t="shared" ref="G140:G143" si="46">IF(D140=25%,"Please indicate the timelines for the implementation of the standard",IF(OR(D140=50%,D140=75%),"Please indicate the final implementation date in the format MM - YYYY or Qx - YYYY"," "))</f>
        <v xml:space="preserve"> </v>
      </c>
    </row>
    <row r="141" spans="1:7" ht="43.9" customHeight="1" x14ac:dyDescent="0.25">
      <c r="A141" s="17"/>
      <c r="B141" s="36"/>
      <c r="C141" s="88" t="s">
        <v>52</v>
      </c>
      <c r="D141" s="86">
        <v>1</v>
      </c>
      <c r="E141" s="85" t="s">
        <v>300</v>
      </c>
      <c r="F141" s="85" t="str">
        <f t="shared" si="45"/>
        <v xml:space="preserve"> </v>
      </c>
      <c r="G141" s="85" t="str">
        <f t="shared" si="46"/>
        <v xml:space="preserve"> </v>
      </c>
    </row>
    <row r="142" spans="1:7" ht="46.15" customHeight="1" x14ac:dyDescent="0.25">
      <c r="A142" s="17"/>
      <c r="B142" s="36"/>
      <c r="C142" s="88" t="s">
        <v>53</v>
      </c>
      <c r="D142" s="86">
        <v>1</v>
      </c>
      <c r="E142" s="85" t="s">
        <v>300</v>
      </c>
      <c r="F142" s="83"/>
      <c r="G142" s="85" t="str">
        <f t="shared" si="46"/>
        <v xml:space="preserve"> </v>
      </c>
    </row>
    <row r="143" spans="1:7" ht="46.15" customHeight="1" x14ac:dyDescent="0.25">
      <c r="A143" s="17"/>
      <c r="B143" s="36"/>
      <c r="C143" s="88" t="s">
        <v>54</v>
      </c>
      <c r="D143" s="86">
        <v>1</v>
      </c>
      <c r="E143" s="85" t="s">
        <v>300</v>
      </c>
      <c r="F143" s="85" t="str">
        <f t="shared" si="45"/>
        <v xml:space="preserve"> </v>
      </c>
      <c r="G143" s="85" t="str">
        <f t="shared" si="46"/>
        <v xml:space="preserve"> </v>
      </c>
    </row>
    <row r="144" spans="1:7" ht="52.5" customHeight="1" x14ac:dyDescent="0.25">
      <c r="A144" s="15"/>
      <c r="B144" s="37"/>
      <c r="C144" s="18" t="s">
        <v>27</v>
      </c>
      <c r="D144" s="18" t="s">
        <v>444</v>
      </c>
      <c r="E144" s="18"/>
      <c r="F144" s="18"/>
      <c r="G144" s="18"/>
    </row>
    <row r="145" spans="1:7" ht="45.4" customHeight="1" x14ac:dyDescent="0.25">
      <c r="A145" s="15"/>
      <c r="B145" s="37"/>
      <c r="C145" s="88" t="s">
        <v>69</v>
      </c>
      <c r="D145" s="86">
        <v>1</v>
      </c>
      <c r="E145" s="85" t="s">
        <v>300</v>
      </c>
      <c r="F145" s="85" t="str">
        <f t="shared" ref="F145:F147" si="47">IF(D145="N/A", "Please describe why the standard is not applicable", IF(OR(D145=75%, D145=50%, D145=25%, D145="Not started (0%)"), "Please describe the obstacles to implementation", " "))</f>
        <v xml:space="preserve"> </v>
      </c>
      <c r="G145" s="85" t="str">
        <f t="shared" ref="G145:G147" si="48">IF(D145=25%,"Please indicate the timelines for the implementation of the standard",IF(OR(D145=50%,D145=75%),"Please indicate the final implementation date in the format MM - YYYY or Qx - YYYY"," "))</f>
        <v xml:space="preserve"> </v>
      </c>
    </row>
    <row r="146" spans="1:7" ht="41.65" customHeight="1" x14ac:dyDescent="0.25">
      <c r="A146" s="15"/>
      <c r="B146" s="37"/>
      <c r="C146" s="88" t="s">
        <v>56</v>
      </c>
      <c r="D146" s="86">
        <v>1</v>
      </c>
      <c r="E146" s="85" t="s">
        <v>300</v>
      </c>
      <c r="F146" s="85" t="str">
        <f t="shared" si="47"/>
        <v xml:space="preserve"> </v>
      </c>
      <c r="G146" s="85" t="str">
        <f t="shared" si="48"/>
        <v xml:space="preserve"> </v>
      </c>
    </row>
    <row r="147" spans="1:7" ht="33.4" customHeight="1" x14ac:dyDescent="0.25">
      <c r="A147" s="15"/>
      <c r="B147" s="37"/>
      <c r="C147" s="88" t="s">
        <v>57</v>
      </c>
      <c r="D147" s="86">
        <v>1</v>
      </c>
      <c r="E147" s="85" t="s">
        <v>300</v>
      </c>
      <c r="F147" s="85" t="str">
        <f t="shared" si="47"/>
        <v xml:space="preserve"> </v>
      </c>
      <c r="G147" s="85" t="str">
        <f t="shared" si="48"/>
        <v xml:space="preserve"> </v>
      </c>
    </row>
    <row r="148" spans="1:7" ht="23.65" customHeight="1" x14ac:dyDescent="0.25">
      <c r="A148" s="15"/>
      <c r="B148" s="37"/>
      <c r="C148" s="18" t="s">
        <v>31</v>
      </c>
      <c r="D148" s="18"/>
      <c r="E148" s="18"/>
      <c r="F148" s="18"/>
      <c r="G148" s="18"/>
    </row>
    <row r="149" spans="1:7" ht="42.6" customHeight="1" x14ac:dyDescent="0.25">
      <c r="A149" s="15"/>
      <c r="B149" s="37"/>
      <c r="C149" s="88" t="s">
        <v>89</v>
      </c>
      <c r="D149" s="86">
        <v>1</v>
      </c>
      <c r="E149" s="85" t="s">
        <v>300</v>
      </c>
      <c r="F149" s="96"/>
      <c r="G149" s="85" t="str">
        <f t="shared" ref="G149:G151" si="49">IF(D149=25%,"Please indicate the timelines for the implementation of the standard",IF(OR(D149=50%,D149=75%),"Please indicate the final implementation date in the format MM - YYYY or Qx - YYYY"," "))</f>
        <v xml:space="preserve"> </v>
      </c>
    </row>
    <row r="150" spans="1:7" ht="37.15" customHeight="1" x14ac:dyDescent="0.25">
      <c r="A150" s="15"/>
      <c r="B150" s="37"/>
      <c r="C150" s="88" t="s">
        <v>90</v>
      </c>
      <c r="D150" s="86">
        <v>1</v>
      </c>
      <c r="E150" s="85" t="s">
        <v>300</v>
      </c>
      <c r="F150" s="85" t="str">
        <f t="shared" ref="F150" si="50">IF(D150="N/A", "Please describe why the standard is not applicable", IF(OR(D150=75%, D150=50%, D150=25%, D150="Not started (0%)"), "Please describe the obstacles to implementation", " "))</f>
        <v xml:space="preserve"> </v>
      </c>
      <c r="G150" s="85" t="str">
        <f t="shared" si="49"/>
        <v xml:space="preserve"> </v>
      </c>
    </row>
    <row r="151" spans="1:7" ht="43.15" customHeight="1" x14ac:dyDescent="0.25">
      <c r="A151" s="15"/>
      <c r="B151" s="37"/>
      <c r="C151" s="88" t="s">
        <v>91</v>
      </c>
      <c r="D151" s="86">
        <v>1</v>
      </c>
      <c r="E151" s="85" t="s">
        <v>300</v>
      </c>
      <c r="F151" s="96"/>
      <c r="G151" s="85" t="str">
        <f t="shared" si="49"/>
        <v xml:space="preserve"> </v>
      </c>
    </row>
    <row r="152" spans="1:7" ht="26.65" customHeight="1" x14ac:dyDescent="0.25">
      <c r="A152" s="15"/>
      <c r="B152" s="37"/>
      <c r="C152" s="18" t="s">
        <v>37</v>
      </c>
      <c r="D152" s="18"/>
      <c r="E152" s="18"/>
      <c r="F152" s="18"/>
      <c r="G152" s="18"/>
    </row>
    <row r="153" spans="1:7" ht="25.5" customHeight="1" x14ac:dyDescent="0.25">
      <c r="A153" s="15"/>
      <c r="B153" s="37"/>
      <c r="C153" s="88" t="s">
        <v>92</v>
      </c>
      <c r="D153" s="86">
        <v>1</v>
      </c>
      <c r="E153" s="85" t="s">
        <v>300</v>
      </c>
      <c r="F153" s="85" t="str">
        <f t="shared" ref="F153:F155" si="51">IF(D153="N/A", "Please describe why the standard is not applicable", IF(OR(D153=75%, D153=50%, D153=25%, D153="Not started (0%)"), "Please describe the obstacles to implementation", " "))</f>
        <v xml:space="preserve"> </v>
      </c>
      <c r="G153" s="85" t="str">
        <f t="shared" ref="G153:G155" si="52">IF(D153=25%,"Please indicate the timelines for the implementation of the standard",IF(OR(D153=50%,D153=75%),"Please indicate the final implementation date in the format MM - YYYY or Qx - YYYY"," "))</f>
        <v xml:space="preserve"> </v>
      </c>
    </row>
    <row r="154" spans="1:7" ht="31.5" customHeight="1" x14ac:dyDescent="0.25">
      <c r="A154" s="15"/>
      <c r="B154" s="37"/>
      <c r="C154" s="88" t="s">
        <v>93</v>
      </c>
      <c r="D154" s="86">
        <v>1</v>
      </c>
      <c r="E154" s="85" t="s">
        <v>300</v>
      </c>
      <c r="F154" s="85" t="str">
        <f t="shared" si="51"/>
        <v xml:space="preserve"> </v>
      </c>
      <c r="G154" s="85" t="str">
        <f t="shared" si="52"/>
        <v xml:space="preserve"> </v>
      </c>
    </row>
    <row r="155" spans="1:7" ht="34.15" customHeight="1" x14ac:dyDescent="0.25">
      <c r="A155" s="15"/>
      <c r="B155" s="37"/>
      <c r="C155" s="88" t="s">
        <v>94</v>
      </c>
      <c r="D155" s="86">
        <v>1</v>
      </c>
      <c r="E155" s="85" t="s">
        <v>300</v>
      </c>
      <c r="F155" s="85" t="str">
        <f t="shared" si="51"/>
        <v xml:space="preserve"> </v>
      </c>
      <c r="G155" s="85" t="str">
        <f t="shared" si="52"/>
        <v xml:space="preserve"> </v>
      </c>
    </row>
    <row r="156" spans="1:7" ht="35.65" customHeight="1" x14ac:dyDescent="0.25">
      <c r="A156" s="15"/>
      <c r="B156" s="37"/>
      <c r="C156" s="19" t="s">
        <v>213</v>
      </c>
      <c r="D156" s="18"/>
      <c r="E156" s="18"/>
      <c r="F156" s="18"/>
      <c r="G156" s="18"/>
    </row>
    <row r="157" spans="1:7" ht="43.5" customHeight="1" x14ac:dyDescent="0.25">
      <c r="C157" s="88" t="s">
        <v>41</v>
      </c>
      <c r="D157" s="86">
        <v>1</v>
      </c>
      <c r="E157" s="85" t="s">
        <v>300</v>
      </c>
      <c r="F157" s="85" t="str">
        <f t="shared" ref="F157:F159" si="53">IF(D157="N/A", "Please describe why the standard is not applicable", IF(OR(D157=75%, D157=50%, D157=25%, D157="Not started (0%)"), "Please describe the obstacles to implementation", " "))</f>
        <v xml:space="preserve"> </v>
      </c>
      <c r="G157" s="85" t="str">
        <f t="shared" ref="G157:G160" si="54">IF(D157=25%,"Please indicate the timelines for the implementation of the standard",IF(OR(D157=50%,D157=75%),"Please indicate the final implementation date in the format MM - YYYY or Qx - YYYY"," "))</f>
        <v xml:space="preserve"> </v>
      </c>
    </row>
    <row r="158" spans="1:7" ht="28.5" customHeight="1" x14ac:dyDescent="0.25">
      <c r="C158" s="88" t="s">
        <v>42</v>
      </c>
      <c r="D158" s="86">
        <v>1</v>
      </c>
      <c r="E158" s="85" t="s">
        <v>300</v>
      </c>
      <c r="F158" s="85" t="str">
        <f t="shared" si="53"/>
        <v xml:space="preserve"> </v>
      </c>
      <c r="G158" s="85" t="str">
        <f t="shared" si="54"/>
        <v xml:space="preserve"> </v>
      </c>
    </row>
    <row r="159" spans="1:7" ht="34.5" customHeight="1" x14ac:dyDescent="0.25">
      <c r="C159" s="88" t="s">
        <v>81</v>
      </c>
      <c r="D159" s="86">
        <v>1</v>
      </c>
      <c r="E159" s="85" t="s">
        <v>300</v>
      </c>
      <c r="F159" s="85" t="str">
        <f t="shared" si="53"/>
        <v xml:space="preserve"> </v>
      </c>
      <c r="G159" s="85" t="str">
        <f t="shared" si="54"/>
        <v xml:space="preserve"> </v>
      </c>
    </row>
    <row r="160" spans="1:7" ht="30.4" customHeight="1" x14ac:dyDescent="0.25">
      <c r="C160" s="88" t="s">
        <v>66</v>
      </c>
      <c r="D160" s="86">
        <v>1</v>
      </c>
      <c r="E160" s="85" t="s">
        <v>300</v>
      </c>
      <c r="F160" s="85"/>
      <c r="G160" s="85" t="str">
        <f t="shared" si="54"/>
        <v xml:space="preserve"> </v>
      </c>
    </row>
    <row r="161" spans="3:7" s="84" customFormat="1" ht="26.65" customHeight="1" x14ac:dyDescent="0.25">
      <c r="C161" s="19" t="s">
        <v>95</v>
      </c>
      <c r="D161" s="18"/>
      <c r="E161" s="18"/>
      <c r="F161" s="18"/>
      <c r="G161" s="18"/>
    </row>
    <row r="162" spans="3:7" s="84" customFormat="1" ht="43.9" customHeight="1" x14ac:dyDescent="0.25">
      <c r="C162" s="88" t="s">
        <v>83</v>
      </c>
      <c r="D162" s="86">
        <v>1</v>
      </c>
      <c r="E162" s="85" t="s">
        <v>300</v>
      </c>
      <c r="F162" s="85" t="str">
        <f t="shared" ref="F162:F164" si="55">IF(D162="N/A", "Please describe why the standard is not applicable", IF(OR(D162=75%, D162=50%, D162=25%, D162="Not started (0%)"), "Please describe the obstacles to implementation", " "))</f>
        <v xml:space="preserve"> </v>
      </c>
      <c r="G162" s="85" t="str">
        <f t="shared" ref="G162:G164" si="56">IF(D162=25%,"Please indicate the timelines for the implementation of the standard",IF(OR(D162=50%,D162=75%),"Please indicate the final implementation date in the format MM - YYYY or Qx - YYYY"," "))</f>
        <v xml:space="preserve"> </v>
      </c>
    </row>
    <row r="163" spans="3:7" s="84" customFormat="1" ht="31.5" customHeight="1" x14ac:dyDescent="0.25">
      <c r="C163" s="88" t="s">
        <v>64</v>
      </c>
      <c r="D163" s="86">
        <v>1</v>
      </c>
      <c r="E163" s="85" t="s">
        <v>300</v>
      </c>
      <c r="F163" s="85" t="str">
        <f t="shared" si="55"/>
        <v xml:space="preserve"> </v>
      </c>
      <c r="G163" s="85" t="str">
        <f t="shared" si="56"/>
        <v xml:space="preserve"> </v>
      </c>
    </row>
    <row r="164" spans="3:7" s="84" customFormat="1" ht="55.9" customHeight="1" thickBot="1" x14ac:dyDescent="0.3">
      <c r="C164" s="88" t="s">
        <v>65</v>
      </c>
      <c r="D164" s="86">
        <v>1</v>
      </c>
      <c r="E164" s="85" t="s">
        <v>300</v>
      </c>
      <c r="F164" s="85" t="str">
        <f t="shared" si="55"/>
        <v xml:space="preserve"> </v>
      </c>
      <c r="G164" s="85" t="str">
        <f t="shared" si="56"/>
        <v xml:space="preserve"> </v>
      </c>
    </row>
    <row r="165" spans="3:7" s="84" customFormat="1" ht="114" customHeight="1" thickTop="1" thickBot="1" x14ac:dyDescent="0.3">
      <c r="C165" s="90" t="s">
        <v>96</v>
      </c>
      <c r="D165" s="89" t="s">
        <v>207</v>
      </c>
      <c r="E165" s="89" t="s">
        <v>208</v>
      </c>
      <c r="F165" s="89" t="s">
        <v>206</v>
      </c>
      <c r="G165" s="89" t="s">
        <v>10</v>
      </c>
    </row>
    <row r="166" spans="3:7" s="84" customFormat="1" ht="16.5" thickTop="1" x14ac:dyDescent="0.25">
      <c r="C166" s="18" t="s">
        <v>97</v>
      </c>
      <c r="D166" s="18" t="str">
        <f>IF(C166="N/A", "Please describe here why the standad is not applicable"," ")</f>
        <v xml:space="preserve"> </v>
      </c>
      <c r="E166" s="18"/>
      <c r="F166" s="18"/>
      <c r="G166" s="18"/>
    </row>
    <row r="167" spans="3:7" s="84" customFormat="1" ht="70.900000000000006" customHeight="1" x14ac:dyDescent="0.25">
      <c r="C167" s="88" t="s">
        <v>98</v>
      </c>
      <c r="D167" s="86">
        <v>1</v>
      </c>
      <c r="E167" s="85" t="s">
        <v>300</v>
      </c>
      <c r="F167" s="85" t="str">
        <f t="shared" ref="F167" si="57">IF(D167="N/A", "Please describe why the standard is not applicable", IF(OR(D167=75%, D167=50%, D167=25%, D167="Not started (0%)"), "Please describe the obstacles to implementation", " "))</f>
        <v xml:space="preserve"> </v>
      </c>
      <c r="G167" s="85" t="str">
        <f t="shared" ref="G167:G169" si="58">IF(D167=25%,"Please indicate the timelines for the implementation of the standard",IF(OR(D167=50%,D167=75%),"Please indicate the final implementation date in the format MM - YYYY or Qx - YYYY"," "))</f>
        <v xml:space="preserve"> </v>
      </c>
    </row>
    <row r="168" spans="3:7" s="84" customFormat="1" ht="52.15" customHeight="1" x14ac:dyDescent="0.25">
      <c r="C168" s="88" t="s">
        <v>49</v>
      </c>
      <c r="D168" s="86">
        <v>1</v>
      </c>
      <c r="E168" s="85" t="s">
        <v>300</v>
      </c>
      <c r="F168" s="82" t="s">
        <v>440</v>
      </c>
      <c r="G168" s="85" t="str">
        <f t="shared" si="58"/>
        <v xml:space="preserve"> </v>
      </c>
    </row>
    <row r="169" spans="3:7" s="84" customFormat="1" ht="140.25" x14ac:dyDescent="0.25">
      <c r="C169" s="88" t="s">
        <v>50</v>
      </c>
      <c r="D169" s="86">
        <v>1</v>
      </c>
      <c r="E169" s="85" t="s">
        <v>300</v>
      </c>
      <c r="F169" s="82" t="s">
        <v>441</v>
      </c>
      <c r="G169" s="85" t="str">
        <f t="shared" si="58"/>
        <v xml:space="preserve"> </v>
      </c>
    </row>
    <row r="170" spans="3:7" s="84" customFormat="1" ht="31.5" customHeight="1" x14ac:dyDescent="0.25">
      <c r="C170" s="18" t="s">
        <v>22</v>
      </c>
      <c r="D170" s="18"/>
      <c r="E170" s="18"/>
      <c r="F170" s="18"/>
      <c r="G170" s="18"/>
    </row>
    <row r="171" spans="3:7" s="84" customFormat="1" ht="72" customHeight="1" x14ac:dyDescent="0.25">
      <c r="C171" s="88" t="s">
        <v>99</v>
      </c>
      <c r="D171" s="86">
        <v>1</v>
      </c>
      <c r="E171" s="85" t="s">
        <v>300</v>
      </c>
      <c r="F171" s="85" t="str">
        <f t="shared" ref="F171:F174" si="59">IF(D171="N/A", "Please describe why the standard is not applicable", IF(OR(D171=75%, D171=50%, D171=25%, D171="Not started (0%)"), "Please describe the obstacles to implementation", " "))</f>
        <v xml:space="preserve"> </v>
      </c>
      <c r="G171" s="85" t="str">
        <f t="shared" ref="G171:G174" si="60">IF(D171=25%,"Please indicate the timelines for the implementation of the standard",IF(OR(D171=50%,D171=75%),"Please indicate the final implementation date in the format MM - YYYY or Qx - YYYY"," "))</f>
        <v xml:space="preserve"> </v>
      </c>
    </row>
    <row r="172" spans="3:7" s="84" customFormat="1" ht="43.15" customHeight="1" x14ac:dyDescent="0.25">
      <c r="C172" s="88" t="s">
        <v>68</v>
      </c>
      <c r="D172" s="86">
        <v>1</v>
      </c>
      <c r="E172" s="85" t="s">
        <v>300</v>
      </c>
      <c r="F172" s="85" t="str">
        <f t="shared" si="59"/>
        <v xml:space="preserve"> </v>
      </c>
      <c r="G172" s="85" t="str">
        <f t="shared" si="60"/>
        <v xml:space="preserve"> </v>
      </c>
    </row>
    <row r="173" spans="3:7" s="84" customFormat="1" ht="49.15" customHeight="1" x14ac:dyDescent="0.25">
      <c r="C173" s="88" t="s">
        <v>53</v>
      </c>
      <c r="D173" s="86">
        <v>1</v>
      </c>
      <c r="E173" s="85" t="s">
        <v>300</v>
      </c>
      <c r="F173" s="83"/>
      <c r="G173" s="85" t="str">
        <f t="shared" si="60"/>
        <v xml:space="preserve"> </v>
      </c>
    </row>
    <row r="174" spans="3:7" s="84" customFormat="1" ht="46.15" customHeight="1" x14ac:dyDescent="0.25">
      <c r="C174" s="88" t="s">
        <v>54</v>
      </c>
      <c r="D174" s="86">
        <v>1</v>
      </c>
      <c r="E174" s="85" t="s">
        <v>300</v>
      </c>
      <c r="F174" s="85" t="str">
        <f t="shared" si="59"/>
        <v xml:space="preserve"> </v>
      </c>
      <c r="G174" s="85" t="str">
        <f t="shared" si="60"/>
        <v xml:space="preserve"> </v>
      </c>
    </row>
    <row r="175" spans="3:7" s="84" customFormat="1" ht="28.9" customHeight="1" x14ac:dyDescent="0.25">
      <c r="C175" s="18" t="s">
        <v>27</v>
      </c>
      <c r="D175" s="3"/>
      <c r="E175" s="18"/>
      <c r="F175" s="3"/>
      <c r="G175" s="3"/>
    </row>
    <row r="176" spans="3:7" s="84" customFormat="1" ht="45.4" customHeight="1" x14ac:dyDescent="0.25">
      <c r="C176" s="88" t="s">
        <v>69</v>
      </c>
      <c r="D176" s="86">
        <v>1</v>
      </c>
      <c r="E176" s="85" t="s">
        <v>300</v>
      </c>
      <c r="F176" s="85" t="str">
        <f t="shared" ref="F176:F178" si="61">IF(D176="N/A", "Please describe why the standard is not applicable", IF(OR(D176=75%, D176=50%, D176=25%, D176="Not started (0%)"), "Please describe the obstacles to implementation", " "))</f>
        <v xml:space="preserve"> </v>
      </c>
      <c r="G176" s="85" t="str">
        <f t="shared" ref="G176:G178" si="62">IF(D176=25%,"Please indicate the timelines for the implementation of the standard",IF(OR(D176=50%,D176=75%),"Please indicate the final implementation date in the format MM - YYYY or Qx - YYYY"," "))</f>
        <v xml:space="preserve"> </v>
      </c>
    </row>
    <row r="177" spans="3:7" s="84" customFormat="1" ht="43.9" customHeight="1" x14ac:dyDescent="0.25">
      <c r="C177" s="88" t="s">
        <v>100</v>
      </c>
      <c r="D177" s="86">
        <v>1</v>
      </c>
      <c r="E177" s="85" t="s">
        <v>300</v>
      </c>
      <c r="F177" s="85" t="str">
        <f t="shared" si="61"/>
        <v xml:space="preserve"> </v>
      </c>
      <c r="G177" s="85" t="str">
        <f t="shared" si="62"/>
        <v xml:space="preserve"> </v>
      </c>
    </row>
    <row r="178" spans="3:7" s="84" customFormat="1" ht="31.5" customHeight="1" x14ac:dyDescent="0.25">
      <c r="C178" s="88" t="s">
        <v>57</v>
      </c>
      <c r="D178" s="86">
        <v>1</v>
      </c>
      <c r="E178" s="85" t="s">
        <v>300</v>
      </c>
      <c r="F178" s="85" t="str">
        <f t="shared" si="61"/>
        <v xml:space="preserve"> </v>
      </c>
      <c r="G178" s="85" t="str">
        <f t="shared" si="62"/>
        <v xml:space="preserve"> </v>
      </c>
    </row>
    <row r="179" spans="3:7" s="84" customFormat="1" ht="31.9" customHeight="1" x14ac:dyDescent="0.25">
      <c r="C179" s="18" t="s">
        <v>31</v>
      </c>
      <c r="D179" s="3"/>
      <c r="E179" s="18"/>
      <c r="F179" s="3"/>
      <c r="G179" s="3"/>
    </row>
    <row r="180" spans="3:7" s="84" customFormat="1" ht="45.4" customHeight="1" x14ac:dyDescent="0.25">
      <c r="C180" s="88" t="s">
        <v>101</v>
      </c>
      <c r="D180" s="86">
        <v>1</v>
      </c>
      <c r="E180" s="85" t="s">
        <v>300</v>
      </c>
      <c r="F180" s="85" t="str">
        <f t="shared" ref="F180:F185" si="63">IF(D180="N/A", "Please describe why the standard is not applicable", IF(OR(D180=75%, D180=50%, D180=25%, D180="Not started (0%)"), "Please describe the obstacles to implementation", " "))</f>
        <v xml:space="preserve"> </v>
      </c>
      <c r="G180" s="85" t="str">
        <f t="shared" ref="G180:G185" si="64">IF(D180=25%,"Please indicate the timelines for the implementation of the standard",IF(OR(D180=50%,D180=75%),"Please indicate the final implementation date in the format MM - YYYY or Qx - YYYY"," "))</f>
        <v xml:space="preserve"> </v>
      </c>
    </row>
    <row r="181" spans="3:7" s="84" customFormat="1" ht="45.4" customHeight="1" x14ac:dyDescent="0.25">
      <c r="C181" s="88" t="s">
        <v>102</v>
      </c>
      <c r="D181" s="86">
        <v>1</v>
      </c>
      <c r="E181" s="85" t="s">
        <v>300</v>
      </c>
      <c r="F181" s="85" t="str">
        <f t="shared" si="63"/>
        <v xml:space="preserve"> </v>
      </c>
      <c r="G181" s="85" t="str">
        <f t="shared" si="64"/>
        <v xml:space="preserve"> </v>
      </c>
    </row>
    <row r="182" spans="3:7" s="84" customFormat="1" ht="38.25" x14ac:dyDescent="0.25">
      <c r="C182" s="88" t="s">
        <v>72</v>
      </c>
      <c r="D182" s="86" t="s">
        <v>336</v>
      </c>
      <c r="E182" s="85" t="s">
        <v>300</v>
      </c>
      <c r="F182" s="83" t="s">
        <v>445</v>
      </c>
      <c r="G182" s="85"/>
    </row>
    <row r="183" spans="3:7" s="84" customFormat="1" ht="39" customHeight="1" x14ac:dyDescent="0.25">
      <c r="C183" s="88" t="s">
        <v>73</v>
      </c>
      <c r="D183" s="86" t="s">
        <v>336</v>
      </c>
      <c r="E183" s="85" t="s">
        <v>300</v>
      </c>
      <c r="F183" s="83" t="s">
        <v>446</v>
      </c>
      <c r="G183" s="85" t="str">
        <f t="shared" si="64"/>
        <v xml:space="preserve"> </v>
      </c>
    </row>
    <row r="184" spans="3:7" s="84" customFormat="1" ht="39" customHeight="1" x14ac:dyDescent="0.25">
      <c r="C184" s="88" t="s">
        <v>103</v>
      </c>
      <c r="D184" s="86" t="s">
        <v>336</v>
      </c>
      <c r="E184" s="85" t="s">
        <v>300</v>
      </c>
      <c r="F184" s="85" t="s">
        <v>447</v>
      </c>
      <c r="G184" s="85" t="str">
        <f t="shared" si="64"/>
        <v xml:space="preserve"> </v>
      </c>
    </row>
    <row r="185" spans="3:7" s="84" customFormat="1" ht="69" customHeight="1" x14ac:dyDescent="0.25">
      <c r="C185" s="88" t="s">
        <v>104</v>
      </c>
      <c r="D185" s="86">
        <v>1</v>
      </c>
      <c r="E185" s="85" t="s">
        <v>300</v>
      </c>
      <c r="F185" s="85" t="str">
        <f t="shared" si="63"/>
        <v xml:space="preserve"> </v>
      </c>
      <c r="G185" s="85" t="str">
        <f t="shared" si="64"/>
        <v xml:space="preserve"> </v>
      </c>
    </row>
    <row r="186" spans="3:7" s="84" customFormat="1" ht="24" customHeight="1" x14ac:dyDescent="0.25">
      <c r="C186" s="18" t="s">
        <v>37</v>
      </c>
      <c r="D186" s="3"/>
      <c r="E186" s="18"/>
      <c r="F186" s="3"/>
      <c r="G186" s="3"/>
    </row>
    <row r="187" spans="3:7" s="84" customFormat="1" ht="34.15" customHeight="1" x14ac:dyDescent="0.25">
      <c r="C187" s="88" t="s">
        <v>105</v>
      </c>
      <c r="D187" s="86">
        <v>1</v>
      </c>
      <c r="E187" s="85" t="s">
        <v>300</v>
      </c>
      <c r="F187" s="85" t="str">
        <f t="shared" ref="F187:F191" si="65">IF(D187="N/A", "Please describe why the standard is not applicable", IF(OR(D187=75%, D187=50%, D187=25%, D187="Not started (0%)"), "Please describe the obstacles to implementation", " "))</f>
        <v xml:space="preserve"> </v>
      </c>
      <c r="G187" s="85" t="str">
        <f t="shared" ref="G187:G191" si="66">IF(D187=25%,"Please indicate the timelines for the implementation of the standard",IF(OR(D187=50%,D187=75%),"Please indicate the final implementation date in the format MM - YYYY or Qx - YYYY"," "))</f>
        <v xml:space="preserve"> </v>
      </c>
    </row>
    <row r="188" spans="3:7" s="84" customFormat="1" ht="41.65" customHeight="1" x14ac:dyDescent="0.25">
      <c r="C188" s="88" t="s">
        <v>106</v>
      </c>
      <c r="D188" s="86">
        <v>1</v>
      </c>
      <c r="E188" s="85" t="s">
        <v>300</v>
      </c>
      <c r="F188" s="85" t="str">
        <f t="shared" si="65"/>
        <v xml:space="preserve"> </v>
      </c>
      <c r="G188" s="85" t="str">
        <f t="shared" si="66"/>
        <v xml:space="preserve"> </v>
      </c>
    </row>
    <row r="189" spans="3:7" s="84" customFormat="1" ht="46.5" customHeight="1" x14ac:dyDescent="0.25">
      <c r="C189" s="88" t="s">
        <v>107</v>
      </c>
      <c r="D189" s="86">
        <v>1</v>
      </c>
      <c r="E189" s="85" t="s">
        <v>300</v>
      </c>
      <c r="F189" s="85" t="str">
        <f t="shared" si="65"/>
        <v xml:space="preserve"> </v>
      </c>
      <c r="G189" s="85" t="str">
        <f t="shared" si="66"/>
        <v xml:space="preserve"> </v>
      </c>
    </row>
    <row r="190" spans="3:7" s="84" customFormat="1" ht="66" customHeight="1" x14ac:dyDescent="0.25">
      <c r="C190" s="88" t="s">
        <v>108</v>
      </c>
      <c r="D190" s="86">
        <v>1</v>
      </c>
      <c r="E190" s="85" t="s">
        <v>300</v>
      </c>
      <c r="F190" s="85"/>
      <c r="G190" s="85" t="str">
        <f t="shared" si="66"/>
        <v xml:space="preserve"> </v>
      </c>
    </row>
    <row r="191" spans="3:7" s="84" customFormat="1" ht="37.5" customHeight="1" x14ac:dyDescent="0.25">
      <c r="C191" s="88" t="s">
        <v>109</v>
      </c>
      <c r="D191" s="86">
        <v>1</v>
      </c>
      <c r="E191" s="85" t="s">
        <v>300</v>
      </c>
      <c r="F191" s="85" t="str">
        <f t="shared" si="65"/>
        <v xml:space="preserve"> </v>
      </c>
      <c r="G191" s="85" t="str">
        <f t="shared" si="66"/>
        <v xml:space="preserve"> </v>
      </c>
    </row>
    <row r="192" spans="3:7" s="84" customFormat="1" ht="27" customHeight="1" x14ac:dyDescent="0.25">
      <c r="C192" s="19" t="s">
        <v>212</v>
      </c>
      <c r="D192" s="18"/>
      <c r="E192" s="18"/>
      <c r="F192" s="3"/>
      <c r="G192" s="3"/>
    </row>
    <row r="193" spans="3:7" s="84" customFormat="1" ht="54" customHeight="1" x14ac:dyDescent="0.25">
      <c r="C193" s="88" t="s">
        <v>110</v>
      </c>
      <c r="D193" s="86">
        <v>1</v>
      </c>
      <c r="E193" s="85" t="s">
        <v>300</v>
      </c>
      <c r="F193" s="85" t="str">
        <f t="shared" ref="F193:F197" si="67">IF(D193="N/A", "Please describe why the standard is not applicable", IF(OR(D193=75%, D193=50%, D193=25%, D193="Not started (0%)"), "Please describe the obstacles to implementation", " "))</f>
        <v xml:space="preserve"> </v>
      </c>
      <c r="G193" s="85" t="str">
        <f t="shared" ref="G193:G197" si="68">IF(D193=25%,"Please indicate the timelines for the implementation of the standard",IF(OR(D193=50%,D193=75%),"Please indicate the final implementation date in the format MM - YYYY or Qx - YYYY"," "))</f>
        <v xml:space="preserve"> </v>
      </c>
    </row>
    <row r="194" spans="3:7" s="84" customFormat="1" ht="39" customHeight="1" x14ac:dyDescent="0.25">
      <c r="C194" s="88" t="s">
        <v>111</v>
      </c>
      <c r="D194" s="86">
        <v>1</v>
      </c>
      <c r="E194" s="85" t="s">
        <v>300</v>
      </c>
      <c r="F194" s="85" t="str">
        <f t="shared" si="67"/>
        <v xml:space="preserve"> </v>
      </c>
      <c r="G194" s="85" t="str">
        <f t="shared" si="68"/>
        <v xml:space="preserve"> </v>
      </c>
    </row>
    <row r="195" spans="3:7" s="84" customFormat="1" ht="57.4" customHeight="1" x14ac:dyDescent="0.25">
      <c r="C195" s="88" t="s">
        <v>112</v>
      </c>
      <c r="D195" s="86">
        <v>1</v>
      </c>
      <c r="E195" s="85" t="s">
        <v>300</v>
      </c>
      <c r="F195" s="85" t="str">
        <f t="shared" si="67"/>
        <v xml:space="preserve"> </v>
      </c>
      <c r="G195" s="85" t="str">
        <f t="shared" si="68"/>
        <v xml:space="preserve"> </v>
      </c>
    </row>
    <row r="196" spans="3:7" s="84" customFormat="1" ht="40.5" customHeight="1" x14ac:dyDescent="0.25">
      <c r="C196" s="88" t="s">
        <v>113</v>
      </c>
      <c r="D196" s="86">
        <v>1</v>
      </c>
      <c r="E196" s="85" t="s">
        <v>300</v>
      </c>
      <c r="F196" s="85" t="str">
        <f t="shared" si="67"/>
        <v xml:space="preserve"> </v>
      </c>
      <c r="G196" s="85" t="str">
        <f t="shared" si="68"/>
        <v xml:space="preserve"> </v>
      </c>
    </row>
    <row r="197" spans="3:7" s="84" customFormat="1" ht="77.650000000000006" customHeight="1" x14ac:dyDescent="0.25">
      <c r="C197" s="88" t="s">
        <v>114</v>
      </c>
      <c r="D197" s="86">
        <v>1</v>
      </c>
      <c r="E197" s="85" t="s">
        <v>300</v>
      </c>
      <c r="F197" s="85" t="str">
        <f t="shared" si="67"/>
        <v xml:space="preserve"> </v>
      </c>
      <c r="G197" s="85" t="str">
        <f t="shared" si="68"/>
        <v xml:space="preserve"> </v>
      </c>
    </row>
    <row r="198" spans="3:7" s="84" customFormat="1" thickBot="1" x14ac:dyDescent="0.3"/>
    <row r="199" spans="3:7" s="84" customFormat="1" ht="15" x14ac:dyDescent="0.25">
      <c r="C199" s="158" t="s">
        <v>371</v>
      </c>
      <c r="D199" s="159"/>
      <c r="E199" s="159"/>
      <c r="F199" s="159"/>
      <c r="G199" s="160"/>
    </row>
    <row r="200" spans="3:7" s="84" customFormat="1" ht="15" x14ac:dyDescent="0.25">
      <c r="C200" s="161"/>
      <c r="D200" s="162"/>
      <c r="E200" s="162"/>
      <c r="F200" s="162"/>
      <c r="G200" s="163"/>
    </row>
    <row r="201" spans="3:7" s="84" customFormat="1" thickBot="1" x14ac:dyDescent="0.3">
      <c r="C201" s="164"/>
      <c r="D201" s="165"/>
      <c r="E201" s="165"/>
      <c r="F201" s="165"/>
      <c r="G201" s="166"/>
    </row>
    <row r="202" spans="3:7" s="84" customFormat="1" thickBot="1" x14ac:dyDescent="0.3">
      <c r="C202" s="15"/>
      <c r="D202" s="15"/>
      <c r="E202" s="15"/>
      <c r="F202" s="15"/>
      <c r="G202" s="15"/>
    </row>
    <row r="203" spans="3:7" s="84" customFormat="1" ht="114" customHeight="1" thickTop="1" thickBot="1" x14ac:dyDescent="0.3">
      <c r="C203" s="90" t="s">
        <v>202</v>
      </c>
      <c r="D203" s="89" t="s">
        <v>207</v>
      </c>
      <c r="E203" s="89" t="s">
        <v>208</v>
      </c>
      <c r="F203" s="89" t="s">
        <v>206</v>
      </c>
      <c r="G203" s="89" t="s">
        <v>10</v>
      </c>
    </row>
    <row r="204" spans="3:7" s="84" customFormat="1" ht="28.5" customHeight="1" thickTop="1" x14ac:dyDescent="0.25">
      <c r="C204" s="18" t="s">
        <v>115</v>
      </c>
      <c r="D204" s="4"/>
      <c r="E204" s="4" t="str">
        <f t="shared" ref="E204:G204" si="69">IF(D204="N/A", "Please describe here why the standad is not applicable"," ")</f>
        <v xml:space="preserve"> </v>
      </c>
      <c r="F204" s="4" t="str">
        <f t="shared" si="69"/>
        <v xml:space="preserve"> </v>
      </c>
      <c r="G204" s="4" t="str">
        <f t="shared" si="69"/>
        <v xml:space="preserve"> </v>
      </c>
    </row>
    <row r="205" spans="3:7" s="84" customFormat="1" ht="28.5" customHeight="1" x14ac:dyDescent="0.25">
      <c r="C205" s="20" t="s">
        <v>221</v>
      </c>
      <c r="D205" s="18"/>
      <c r="E205" s="18"/>
      <c r="F205" s="18"/>
      <c r="G205" s="18"/>
    </row>
    <row r="206" spans="3:7" s="84" customFormat="1" ht="64.150000000000006" customHeight="1" x14ac:dyDescent="0.25">
      <c r="C206" s="87" t="s">
        <v>222</v>
      </c>
      <c r="D206" s="86" t="s">
        <v>336</v>
      </c>
      <c r="E206" s="85" t="s">
        <v>300</v>
      </c>
      <c r="F206" s="85" t="s">
        <v>448</v>
      </c>
      <c r="G206" s="85"/>
    </row>
    <row r="207" spans="3:7" s="84" customFormat="1" ht="55.5" customHeight="1" x14ac:dyDescent="0.25">
      <c r="C207" s="87" t="s">
        <v>223</v>
      </c>
      <c r="D207" s="86" t="s">
        <v>336</v>
      </c>
      <c r="E207" s="85" t="s">
        <v>300</v>
      </c>
      <c r="F207" s="85" t="s">
        <v>448</v>
      </c>
      <c r="G207" s="85" t="str">
        <f t="shared" ref="G207:G208" si="70">IF(D207=25%,"Please indicate the timelines for the implementation of the standard",IF(OR(D207=50%,D207=75%),"Please indicate the final implementation date in the format MM - YYYY or Qx - YYYY"," "))</f>
        <v xml:space="preserve"> </v>
      </c>
    </row>
    <row r="208" spans="3:7" s="84" customFormat="1" ht="55.9" customHeight="1" x14ac:dyDescent="0.25">
      <c r="C208" s="87" t="s">
        <v>116</v>
      </c>
      <c r="D208" s="86" t="s">
        <v>336</v>
      </c>
      <c r="E208" s="85" t="s">
        <v>300</v>
      </c>
      <c r="F208" s="85" t="s">
        <v>448</v>
      </c>
      <c r="G208" s="85" t="str">
        <f t="shared" si="70"/>
        <v xml:space="preserve"> </v>
      </c>
    </row>
    <row r="209" spans="3:7" s="84" customFormat="1" x14ac:dyDescent="0.25">
      <c r="C209" s="18" t="s">
        <v>37</v>
      </c>
      <c r="D209" s="4"/>
      <c r="E209" s="4" t="str">
        <f t="shared" ref="E209:G209" si="71">IF(D209="N/A", "Please describe here why the standad is not applicable"," ")</f>
        <v xml:space="preserve"> </v>
      </c>
      <c r="F209" s="4" t="str">
        <f t="shared" si="71"/>
        <v xml:space="preserve"> </v>
      </c>
      <c r="G209" s="4" t="str">
        <f t="shared" si="71"/>
        <v xml:space="preserve"> </v>
      </c>
    </row>
    <row r="210" spans="3:7" s="84" customFormat="1" ht="65.650000000000006" customHeight="1" x14ac:dyDescent="0.25">
      <c r="C210" s="87" t="s">
        <v>117</v>
      </c>
      <c r="D210" s="86" t="s">
        <v>336</v>
      </c>
      <c r="E210" s="85" t="s">
        <v>300</v>
      </c>
      <c r="F210" s="85" t="s">
        <v>448</v>
      </c>
      <c r="G210" s="85" t="str">
        <f t="shared" ref="G210:G214" si="72">IF(D210=25%,"Please indicate the timelines for the implementation of the standard",IF(OR(D210=50%,D210=75%),"Please indicate the final implementation date in the format MM - YYYY or Qx - YYYY"," "))</f>
        <v xml:space="preserve"> </v>
      </c>
    </row>
    <row r="211" spans="3:7" s="84" customFormat="1" ht="38.25" x14ac:dyDescent="0.25">
      <c r="C211" s="87" t="s">
        <v>118</v>
      </c>
      <c r="D211" s="86" t="s">
        <v>336</v>
      </c>
      <c r="E211" s="85" t="s">
        <v>300</v>
      </c>
      <c r="F211" s="85" t="s">
        <v>448</v>
      </c>
      <c r="G211" s="85" t="str">
        <f t="shared" si="72"/>
        <v xml:space="preserve"> </v>
      </c>
    </row>
    <row r="212" spans="3:7" s="84" customFormat="1" ht="51.4" customHeight="1" x14ac:dyDescent="0.25">
      <c r="C212" s="5" t="s">
        <v>119</v>
      </c>
      <c r="D212" s="86" t="s">
        <v>336</v>
      </c>
      <c r="E212" s="85" t="s">
        <v>300</v>
      </c>
      <c r="F212" s="85" t="s">
        <v>448</v>
      </c>
      <c r="G212" s="85" t="str">
        <f t="shared" si="72"/>
        <v xml:space="preserve"> </v>
      </c>
    </row>
    <row r="213" spans="3:7" s="84" customFormat="1" ht="66" customHeight="1" x14ac:dyDescent="0.25">
      <c r="C213" s="6" t="s">
        <v>120</v>
      </c>
      <c r="D213" s="86" t="s">
        <v>336</v>
      </c>
      <c r="E213" s="85" t="s">
        <v>300</v>
      </c>
      <c r="F213" s="85" t="s">
        <v>448</v>
      </c>
      <c r="G213" s="85" t="str">
        <f t="shared" si="72"/>
        <v xml:space="preserve"> </v>
      </c>
    </row>
    <row r="214" spans="3:7" s="84" customFormat="1" ht="40.5" customHeight="1" x14ac:dyDescent="0.25">
      <c r="C214" s="5" t="s">
        <v>121</v>
      </c>
      <c r="D214" s="86" t="s">
        <v>336</v>
      </c>
      <c r="E214" s="85" t="s">
        <v>300</v>
      </c>
      <c r="F214" s="85" t="s">
        <v>448</v>
      </c>
      <c r="G214" s="85" t="str">
        <f t="shared" si="72"/>
        <v xml:space="preserve"> </v>
      </c>
    </row>
    <row r="215" spans="3:7" s="84" customFormat="1" x14ac:dyDescent="0.25">
      <c r="C215" s="18" t="s">
        <v>122</v>
      </c>
      <c r="D215" s="4"/>
      <c r="E215" s="4" t="str">
        <f t="shared" ref="E215:G215" si="73">IF(D215="N/A", "Please describe here why the standad is not applicable"," ")</f>
        <v xml:space="preserve"> </v>
      </c>
      <c r="F215" s="4" t="str">
        <f t="shared" si="73"/>
        <v xml:space="preserve"> </v>
      </c>
      <c r="G215" s="4" t="str">
        <f t="shared" si="73"/>
        <v xml:space="preserve"> </v>
      </c>
    </row>
    <row r="216" spans="3:7" s="84" customFormat="1" ht="64.5" customHeight="1" x14ac:dyDescent="0.25">
      <c r="C216" s="87" t="s">
        <v>123</v>
      </c>
      <c r="D216" s="86" t="s">
        <v>336</v>
      </c>
      <c r="E216" s="85" t="s">
        <v>300</v>
      </c>
      <c r="F216" s="85" t="s">
        <v>448</v>
      </c>
      <c r="G216" s="85" t="str">
        <f t="shared" ref="G216:G217" si="74">IF(D216=25%,"Please indicate the timelines for the implementation of the standard",IF(OR(D216=50%,D216=75%),"Please indicate the final implementation date in the format MM - YYYY or Qx - YYYY"," "))</f>
        <v xml:space="preserve"> </v>
      </c>
    </row>
    <row r="217" spans="3:7" s="84" customFormat="1" ht="60" customHeight="1" thickBot="1" x14ac:dyDescent="0.3">
      <c r="C217" s="5" t="s">
        <v>124</v>
      </c>
      <c r="D217" s="86" t="s">
        <v>336</v>
      </c>
      <c r="E217" s="85" t="s">
        <v>300</v>
      </c>
      <c r="F217" s="85" t="s">
        <v>448</v>
      </c>
      <c r="G217" s="85" t="str">
        <f t="shared" si="74"/>
        <v xml:space="preserve"> </v>
      </c>
    </row>
    <row r="218" spans="3:7" s="84" customFormat="1" ht="114" customHeight="1" thickTop="1" thickBot="1" x14ac:dyDescent="0.3">
      <c r="C218" s="90" t="s">
        <v>203</v>
      </c>
      <c r="D218" s="89" t="s">
        <v>207</v>
      </c>
      <c r="E218" s="89" t="s">
        <v>208</v>
      </c>
      <c r="F218" s="89" t="s">
        <v>206</v>
      </c>
      <c r="G218" s="89" t="s">
        <v>10</v>
      </c>
    </row>
    <row r="219" spans="3:7" s="84" customFormat="1" ht="90" thickTop="1" x14ac:dyDescent="0.25">
      <c r="C219" s="88" t="s">
        <v>125</v>
      </c>
      <c r="D219" s="86" t="s">
        <v>336</v>
      </c>
      <c r="E219" s="85" t="s">
        <v>300</v>
      </c>
      <c r="F219" s="83" t="s">
        <v>449</v>
      </c>
      <c r="G219" s="85" t="str">
        <f t="shared" ref="G219:G221" si="75">IF(D219=25%,"Please indicate the timelines for the implementation of the standard",IF(OR(D219=50%,D219=75%),"Please indicate the final implementation date in the format MM - YYYY or Qx - YYYY"," "))</f>
        <v xml:space="preserve"> </v>
      </c>
    </row>
    <row r="220" spans="3:7" s="84" customFormat="1" ht="89.25" x14ac:dyDescent="0.25">
      <c r="C220" s="88" t="s">
        <v>126</v>
      </c>
      <c r="D220" s="86" t="s">
        <v>336</v>
      </c>
      <c r="E220" s="85" t="s">
        <v>300</v>
      </c>
      <c r="F220" s="83" t="s">
        <v>449</v>
      </c>
      <c r="G220" s="85" t="str">
        <f t="shared" si="75"/>
        <v xml:space="preserve"> </v>
      </c>
    </row>
    <row r="221" spans="3:7" s="84" customFormat="1" ht="89.25" x14ac:dyDescent="0.25">
      <c r="C221" s="88" t="s">
        <v>127</v>
      </c>
      <c r="D221" s="86" t="s">
        <v>336</v>
      </c>
      <c r="E221" s="85" t="s">
        <v>300</v>
      </c>
      <c r="F221" s="83" t="s">
        <v>449</v>
      </c>
      <c r="G221" s="85" t="str">
        <f t="shared" si="75"/>
        <v xml:space="preserve"> </v>
      </c>
    </row>
    <row r="222" spans="3:7" s="84" customFormat="1" x14ac:dyDescent="0.25">
      <c r="C222" s="18" t="s">
        <v>37</v>
      </c>
      <c r="D222" s="3"/>
      <c r="E222" s="3"/>
      <c r="F222" s="3"/>
      <c r="G222" s="3"/>
    </row>
    <row r="223" spans="3:7" s="84" customFormat="1" ht="89.25" x14ac:dyDescent="0.25">
      <c r="C223" s="88" t="s">
        <v>128</v>
      </c>
      <c r="D223" s="86" t="s">
        <v>336</v>
      </c>
      <c r="E223" s="85" t="s">
        <v>300</v>
      </c>
      <c r="F223" s="83" t="s">
        <v>449</v>
      </c>
      <c r="G223" s="85" t="str">
        <f t="shared" ref="G223:G227" si="76">IF(D223=25%,"Please indicate the timelines for the implementation of the standard",IF(OR(D223=50%,D223=75%),"Please indicate the final implementation date in the format MM - YYYY or Qx - YYYY"," "))</f>
        <v xml:space="preserve"> </v>
      </c>
    </row>
    <row r="224" spans="3:7" s="84" customFormat="1" ht="106.15" customHeight="1" x14ac:dyDescent="0.25">
      <c r="C224" s="88" t="s">
        <v>129</v>
      </c>
      <c r="D224" s="86" t="s">
        <v>336</v>
      </c>
      <c r="E224" s="85" t="s">
        <v>300</v>
      </c>
      <c r="F224" s="83" t="s">
        <v>449</v>
      </c>
      <c r="G224" s="85" t="str">
        <f t="shared" si="76"/>
        <v xml:space="preserve"> </v>
      </c>
    </row>
    <row r="225" spans="3:7" s="84" customFormat="1" ht="43.15" customHeight="1" x14ac:dyDescent="0.25">
      <c r="C225" s="88" t="s">
        <v>130</v>
      </c>
      <c r="D225" s="86" t="s">
        <v>336</v>
      </c>
      <c r="E225" s="85" t="s">
        <v>300</v>
      </c>
      <c r="F225" s="83" t="s">
        <v>449</v>
      </c>
      <c r="G225" s="85" t="str">
        <f t="shared" si="76"/>
        <v xml:space="preserve"> </v>
      </c>
    </row>
    <row r="226" spans="3:7" s="84" customFormat="1" ht="36.4" customHeight="1" x14ac:dyDescent="0.25">
      <c r="C226" s="88" t="s">
        <v>131</v>
      </c>
      <c r="D226" s="86" t="s">
        <v>336</v>
      </c>
      <c r="E226" s="85" t="s">
        <v>300</v>
      </c>
      <c r="F226" s="83" t="s">
        <v>449</v>
      </c>
      <c r="G226" s="85" t="str">
        <f t="shared" si="76"/>
        <v xml:space="preserve"> </v>
      </c>
    </row>
    <row r="227" spans="3:7" s="84" customFormat="1" ht="82.5" customHeight="1" x14ac:dyDescent="0.25">
      <c r="C227" s="88" t="s">
        <v>132</v>
      </c>
      <c r="D227" s="86" t="s">
        <v>336</v>
      </c>
      <c r="E227" s="85" t="s">
        <v>300</v>
      </c>
      <c r="F227" s="83" t="s">
        <v>449</v>
      </c>
      <c r="G227" s="85" t="str">
        <f t="shared" si="76"/>
        <v xml:space="preserve"> </v>
      </c>
    </row>
    <row r="228" spans="3:7" s="84" customFormat="1" ht="34.9" customHeight="1" x14ac:dyDescent="0.25">
      <c r="C228" s="19" t="s">
        <v>224</v>
      </c>
      <c r="D228" s="18"/>
      <c r="E228" s="18"/>
      <c r="F228" s="18"/>
      <c r="G228" s="18"/>
    </row>
    <row r="229" spans="3:7" s="84" customFormat="1" ht="89.25" x14ac:dyDescent="0.25">
      <c r="C229" s="88" t="s">
        <v>225</v>
      </c>
      <c r="D229" s="86" t="s">
        <v>336</v>
      </c>
      <c r="E229" s="85" t="s">
        <v>300</v>
      </c>
      <c r="F229" s="83" t="s">
        <v>449</v>
      </c>
      <c r="G229" s="85" t="str">
        <f t="shared" ref="G229:G230" si="77">IF(D229=25%,"Please indicate the timelines for the implementation of the standard",IF(OR(D229=50%,D229=75%),"Please indicate the final implementation date in the format MM - YYYY or Qx - YYYY"," "))</f>
        <v xml:space="preserve"> </v>
      </c>
    </row>
    <row r="230" spans="3:7" s="84" customFormat="1" ht="89.25" x14ac:dyDescent="0.25">
      <c r="C230" s="88" t="s">
        <v>226</v>
      </c>
      <c r="D230" s="86" t="s">
        <v>336</v>
      </c>
      <c r="E230" s="85" t="s">
        <v>300</v>
      </c>
      <c r="F230" s="83" t="s">
        <v>449</v>
      </c>
      <c r="G230" s="85" t="str">
        <f t="shared" si="77"/>
        <v xml:space="preserve"> </v>
      </c>
    </row>
    <row r="231" spans="3:7" s="84" customFormat="1" ht="27" customHeight="1" x14ac:dyDescent="0.25">
      <c r="C231" s="18" t="s">
        <v>37</v>
      </c>
      <c r="D231" s="3"/>
      <c r="E231" s="3"/>
      <c r="F231" s="3"/>
      <c r="G231" s="3"/>
    </row>
    <row r="232" spans="3:7" s="84" customFormat="1" ht="89.25" x14ac:dyDescent="0.25">
      <c r="C232" s="88" t="s">
        <v>133</v>
      </c>
      <c r="D232" s="86" t="s">
        <v>336</v>
      </c>
      <c r="E232" s="85" t="s">
        <v>300</v>
      </c>
      <c r="F232" s="83" t="s">
        <v>449</v>
      </c>
      <c r="G232" s="85" t="str">
        <f t="shared" ref="G232:G233" si="78">IF(D232=25%,"Please indicate the timelines for the implementation of the standard",IF(OR(D232=50%,D232=75%),"Please indicate the final implementation date in the format MM - YYYY or Qx - YYYY"," "))</f>
        <v xml:space="preserve"> </v>
      </c>
    </row>
    <row r="233" spans="3:7" s="84" customFormat="1" ht="90" thickBot="1" x14ac:dyDescent="0.3">
      <c r="C233" s="88" t="s">
        <v>134</v>
      </c>
      <c r="D233" s="86" t="s">
        <v>336</v>
      </c>
      <c r="E233" s="85" t="s">
        <v>300</v>
      </c>
      <c r="F233" s="83" t="s">
        <v>449</v>
      </c>
      <c r="G233" s="85" t="str">
        <f t="shared" si="78"/>
        <v xml:space="preserve"> </v>
      </c>
    </row>
    <row r="234" spans="3:7" s="84" customFormat="1" ht="114" customHeight="1" thickTop="1" thickBot="1" x14ac:dyDescent="0.3">
      <c r="C234" s="90" t="s">
        <v>204</v>
      </c>
      <c r="D234" s="89" t="s">
        <v>207</v>
      </c>
      <c r="E234" s="89" t="s">
        <v>208</v>
      </c>
      <c r="F234" s="89" t="s">
        <v>206</v>
      </c>
      <c r="G234" s="89" t="s">
        <v>10</v>
      </c>
    </row>
    <row r="235" spans="3:7" s="84" customFormat="1" ht="16.5" thickTop="1" x14ac:dyDescent="0.25">
      <c r="C235" s="18" t="s">
        <v>135</v>
      </c>
      <c r="D235" s="3"/>
      <c r="E235" s="3"/>
      <c r="F235" s="3"/>
      <c r="G235" s="3"/>
    </row>
    <row r="236" spans="3:7" s="84" customFormat="1" ht="49.5" customHeight="1" x14ac:dyDescent="0.25">
      <c r="C236" s="87" t="s">
        <v>136</v>
      </c>
      <c r="D236" s="86" t="s">
        <v>336</v>
      </c>
      <c r="E236" s="85" t="s">
        <v>300</v>
      </c>
      <c r="F236" s="83" t="s">
        <v>450</v>
      </c>
      <c r="G236" s="85" t="str">
        <f t="shared" ref="G236:G237" si="79">IF(D236=25%,"Please indicate the timelines for the implementation of the standard",IF(OR(D236=50%,D236=75%),"Please indicate the final implementation date in the format MM - YYYY or Qx - YYYY"," "))</f>
        <v xml:space="preserve"> </v>
      </c>
    </row>
    <row r="237" spans="3:7" s="84" customFormat="1" ht="81" customHeight="1" x14ac:dyDescent="0.25">
      <c r="C237" s="87" t="s">
        <v>137</v>
      </c>
      <c r="D237" s="86" t="s">
        <v>336</v>
      </c>
      <c r="E237" s="85" t="s">
        <v>300</v>
      </c>
      <c r="F237" s="83" t="s">
        <v>450</v>
      </c>
      <c r="G237" s="85" t="str">
        <f t="shared" si="79"/>
        <v xml:space="preserve"> </v>
      </c>
    </row>
    <row r="238" spans="3:7" s="84" customFormat="1" x14ac:dyDescent="0.25">
      <c r="C238" s="18" t="s">
        <v>37</v>
      </c>
      <c r="D238" s="3"/>
      <c r="E238" s="3"/>
      <c r="F238" s="3"/>
      <c r="G238" s="3"/>
    </row>
    <row r="239" spans="3:7" s="84" customFormat="1" ht="38.25" x14ac:dyDescent="0.25">
      <c r="C239" s="87" t="s">
        <v>138</v>
      </c>
      <c r="D239" s="86" t="s">
        <v>336</v>
      </c>
      <c r="E239" s="85" t="s">
        <v>300</v>
      </c>
      <c r="F239" s="83" t="s">
        <v>450</v>
      </c>
      <c r="G239" s="85" t="str">
        <f t="shared" ref="G239:G248" si="80">IF(D239=25%,"Please indicate the timelines for the implementation of the standard",IF(OR(D239=50%,D239=75%),"Please indicate the final implementation date in the format MM - YYYY or Qx - YYYY"," "))</f>
        <v xml:space="preserve"> </v>
      </c>
    </row>
    <row r="240" spans="3:7" s="84" customFormat="1" ht="39" customHeight="1" x14ac:dyDescent="0.25">
      <c r="C240" s="87" t="s">
        <v>139</v>
      </c>
      <c r="D240" s="86" t="s">
        <v>336</v>
      </c>
      <c r="E240" s="85" t="s">
        <v>300</v>
      </c>
      <c r="F240" s="83" t="s">
        <v>450</v>
      </c>
      <c r="G240" s="85" t="str">
        <f t="shared" si="80"/>
        <v xml:space="preserve"> </v>
      </c>
    </row>
    <row r="241" spans="3:7" s="84" customFormat="1" ht="78" customHeight="1" x14ac:dyDescent="0.25">
      <c r="C241" s="87" t="s">
        <v>140</v>
      </c>
      <c r="D241" s="86" t="s">
        <v>336</v>
      </c>
      <c r="E241" s="85" t="s">
        <v>300</v>
      </c>
      <c r="F241" s="83" t="s">
        <v>450</v>
      </c>
      <c r="G241" s="85" t="str">
        <f t="shared" si="80"/>
        <v xml:space="preserve"> </v>
      </c>
    </row>
    <row r="242" spans="3:7" s="84" customFormat="1" ht="38.25" x14ac:dyDescent="0.25">
      <c r="C242" s="87" t="s">
        <v>141</v>
      </c>
      <c r="D242" s="86" t="s">
        <v>336</v>
      </c>
      <c r="E242" s="85" t="s">
        <v>300</v>
      </c>
      <c r="F242" s="83" t="s">
        <v>450</v>
      </c>
      <c r="G242" s="85" t="str">
        <f t="shared" si="80"/>
        <v xml:space="preserve"> </v>
      </c>
    </row>
    <row r="243" spans="3:7" s="84" customFormat="1" ht="38.25" x14ac:dyDescent="0.25">
      <c r="C243" s="87" t="s">
        <v>142</v>
      </c>
      <c r="D243" s="86" t="s">
        <v>336</v>
      </c>
      <c r="E243" s="85" t="s">
        <v>300</v>
      </c>
      <c r="F243" s="83" t="s">
        <v>450</v>
      </c>
      <c r="G243" s="85" t="str">
        <f t="shared" si="80"/>
        <v xml:space="preserve"> </v>
      </c>
    </row>
    <row r="244" spans="3:7" s="84" customFormat="1" ht="49.15" customHeight="1" x14ac:dyDescent="0.25">
      <c r="C244" s="5" t="s">
        <v>143</v>
      </c>
      <c r="D244" s="86" t="s">
        <v>336</v>
      </c>
      <c r="E244" s="85" t="s">
        <v>300</v>
      </c>
      <c r="F244" s="83" t="s">
        <v>450</v>
      </c>
      <c r="G244" s="85" t="str">
        <f t="shared" si="80"/>
        <v xml:space="preserve"> </v>
      </c>
    </row>
    <row r="245" spans="3:7" s="84" customFormat="1" ht="52.9" customHeight="1" x14ac:dyDescent="0.25">
      <c r="C245" s="87" t="s">
        <v>144</v>
      </c>
      <c r="D245" s="86" t="s">
        <v>336</v>
      </c>
      <c r="E245" s="85" t="s">
        <v>300</v>
      </c>
      <c r="F245" s="83" t="s">
        <v>450</v>
      </c>
      <c r="G245" s="85" t="str">
        <f t="shared" si="80"/>
        <v xml:space="preserve"> </v>
      </c>
    </row>
    <row r="246" spans="3:7" s="84" customFormat="1" ht="53.65" customHeight="1" x14ac:dyDescent="0.25">
      <c r="C246" s="87" t="s">
        <v>145</v>
      </c>
      <c r="D246" s="86" t="s">
        <v>336</v>
      </c>
      <c r="E246" s="85" t="s">
        <v>300</v>
      </c>
      <c r="F246" s="83" t="s">
        <v>450</v>
      </c>
      <c r="G246" s="85" t="str">
        <f t="shared" si="80"/>
        <v xml:space="preserve"> </v>
      </c>
    </row>
    <row r="247" spans="3:7" s="84" customFormat="1" ht="49.5" customHeight="1" x14ac:dyDescent="0.25">
      <c r="C247" s="87" t="s">
        <v>146</v>
      </c>
      <c r="D247" s="86" t="s">
        <v>336</v>
      </c>
      <c r="E247" s="85" t="s">
        <v>300</v>
      </c>
      <c r="F247" s="83" t="s">
        <v>450</v>
      </c>
      <c r="G247" s="85" t="str">
        <f t="shared" si="80"/>
        <v xml:space="preserve"> </v>
      </c>
    </row>
    <row r="248" spans="3:7" s="84" customFormat="1" ht="43.5" customHeight="1" thickBot="1" x14ac:dyDescent="0.3">
      <c r="C248" s="5" t="s">
        <v>147</v>
      </c>
      <c r="D248" s="86" t="s">
        <v>336</v>
      </c>
      <c r="E248" s="85" t="s">
        <v>300</v>
      </c>
      <c r="F248" s="83" t="s">
        <v>450</v>
      </c>
      <c r="G248" s="85" t="str">
        <f t="shared" si="80"/>
        <v xml:space="preserve"> </v>
      </c>
    </row>
    <row r="249" spans="3:7" s="84" customFormat="1" ht="114" customHeight="1" thickTop="1" thickBot="1" x14ac:dyDescent="0.3">
      <c r="C249" s="90" t="s">
        <v>205</v>
      </c>
      <c r="D249" s="89" t="s">
        <v>207</v>
      </c>
      <c r="E249" s="89" t="s">
        <v>208</v>
      </c>
      <c r="F249" s="89" t="s">
        <v>206</v>
      </c>
      <c r="G249" s="89" t="s">
        <v>10</v>
      </c>
    </row>
    <row r="250" spans="3:7" s="84" customFormat="1" ht="16.5" thickTop="1" x14ac:dyDescent="0.25">
      <c r="C250" s="18" t="s">
        <v>135</v>
      </c>
      <c r="D250" s="3"/>
      <c r="E250" s="4"/>
      <c r="F250" s="3"/>
      <c r="G250" s="4"/>
    </row>
    <row r="251" spans="3:7" s="84" customFormat="1" ht="60" customHeight="1" x14ac:dyDescent="0.25">
      <c r="C251" s="8" t="s">
        <v>148</v>
      </c>
      <c r="D251" s="86" t="s">
        <v>336</v>
      </c>
      <c r="E251" s="85" t="s">
        <v>300</v>
      </c>
      <c r="F251" s="83" t="s">
        <v>450</v>
      </c>
      <c r="G251" s="85" t="str">
        <f t="shared" ref="G251:G252" si="81">IF(D251=25%,"Please indicate the timelines for the implementation of the standard",IF(OR(D251=50%,D251=75%),"Please indicate the final implementation date in the format MM - YYYY or Qx - YYYY"," "))</f>
        <v xml:space="preserve"> </v>
      </c>
    </row>
    <row r="252" spans="3:7" s="84" customFormat="1" ht="48.4" customHeight="1" x14ac:dyDescent="0.25">
      <c r="C252" s="88" t="s">
        <v>149</v>
      </c>
      <c r="D252" s="86" t="s">
        <v>336</v>
      </c>
      <c r="E252" s="85" t="s">
        <v>300</v>
      </c>
      <c r="F252" s="83" t="s">
        <v>450</v>
      </c>
      <c r="G252" s="85" t="str">
        <f t="shared" si="81"/>
        <v xml:space="preserve"> </v>
      </c>
    </row>
    <row r="253" spans="3:7" s="84" customFormat="1" ht="29.65" customHeight="1" x14ac:dyDescent="0.25">
      <c r="C253" s="18" t="s">
        <v>37</v>
      </c>
      <c r="D253" s="4"/>
      <c r="E253" s="4"/>
      <c r="F253" s="4"/>
      <c r="G253" s="4"/>
    </row>
    <row r="254" spans="3:7" s="84" customFormat="1" ht="108" customHeight="1" x14ac:dyDescent="0.25">
      <c r="C254" s="88" t="s">
        <v>150</v>
      </c>
      <c r="D254" s="86" t="s">
        <v>336</v>
      </c>
      <c r="E254" s="85" t="s">
        <v>300</v>
      </c>
      <c r="F254" s="83" t="s">
        <v>450</v>
      </c>
      <c r="G254" s="85" t="str">
        <f t="shared" ref="G254:G263" si="82">IF(D254=25%,"Please indicate the timelines for the implementation of the standard",IF(OR(D254=50%,D254=75%),"Please indicate the final implementation date in the format MM - YYYY or Qx - YYYY"," "))</f>
        <v xml:space="preserve"> </v>
      </c>
    </row>
    <row r="255" spans="3:7" s="84" customFormat="1" ht="33.4" customHeight="1" x14ac:dyDescent="0.25">
      <c r="C255" s="7" t="s">
        <v>151</v>
      </c>
      <c r="D255" s="86" t="s">
        <v>336</v>
      </c>
      <c r="E255" s="85" t="s">
        <v>300</v>
      </c>
      <c r="F255" s="83" t="s">
        <v>450</v>
      </c>
      <c r="G255" s="85" t="str">
        <f t="shared" si="82"/>
        <v xml:space="preserve"> </v>
      </c>
    </row>
    <row r="256" spans="3:7" s="84" customFormat="1" ht="64.150000000000006" customHeight="1" x14ac:dyDescent="0.25">
      <c r="C256" s="88" t="s">
        <v>152</v>
      </c>
      <c r="D256" s="86" t="s">
        <v>336</v>
      </c>
      <c r="E256" s="85" t="s">
        <v>300</v>
      </c>
      <c r="F256" s="83" t="s">
        <v>450</v>
      </c>
      <c r="G256" s="85" t="str">
        <f t="shared" si="82"/>
        <v xml:space="preserve"> </v>
      </c>
    </row>
    <row r="257" spans="3:7" s="84" customFormat="1" ht="39.4" customHeight="1" x14ac:dyDescent="0.25">
      <c r="C257" s="88" t="s">
        <v>153</v>
      </c>
      <c r="D257" s="86" t="s">
        <v>336</v>
      </c>
      <c r="E257" s="85" t="s">
        <v>300</v>
      </c>
      <c r="F257" s="83" t="s">
        <v>450</v>
      </c>
      <c r="G257" s="85" t="str">
        <f t="shared" si="82"/>
        <v xml:space="preserve"> </v>
      </c>
    </row>
    <row r="258" spans="3:7" s="84" customFormat="1" ht="40.15" customHeight="1" x14ac:dyDescent="0.25">
      <c r="C258" s="88" t="s">
        <v>154</v>
      </c>
      <c r="D258" s="86" t="s">
        <v>336</v>
      </c>
      <c r="E258" s="85" t="s">
        <v>300</v>
      </c>
      <c r="F258" s="83" t="s">
        <v>450</v>
      </c>
      <c r="G258" s="85" t="str">
        <f t="shared" si="82"/>
        <v xml:space="preserve"> </v>
      </c>
    </row>
    <row r="259" spans="3:7" s="84" customFormat="1" ht="51.4" customHeight="1" x14ac:dyDescent="0.25">
      <c r="C259" s="88" t="s">
        <v>155</v>
      </c>
      <c r="D259" s="86" t="s">
        <v>336</v>
      </c>
      <c r="E259" s="85" t="s">
        <v>300</v>
      </c>
      <c r="F259" s="83" t="s">
        <v>450</v>
      </c>
      <c r="G259" s="85" t="str">
        <f t="shared" si="82"/>
        <v xml:space="preserve"> </v>
      </c>
    </row>
    <row r="260" spans="3:7" s="84" customFormat="1" ht="58.15" customHeight="1" x14ac:dyDescent="0.25">
      <c r="C260" s="8" t="s">
        <v>156</v>
      </c>
      <c r="D260" s="86" t="s">
        <v>336</v>
      </c>
      <c r="E260" s="85" t="s">
        <v>300</v>
      </c>
      <c r="F260" s="83" t="s">
        <v>450</v>
      </c>
      <c r="G260" s="85" t="str">
        <f t="shared" si="82"/>
        <v xml:space="preserve"> </v>
      </c>
    </row>
    <row r="261" spans="3:7" s="84" customFormat="1" ht="67.900000000000006" customHeight="1" x14ac:dyDescent="0.25">
      <c r="C261" s="88" t="s">
        <v>157</v>
      </c>
      <c r="D261" s="86" t="s">
        <v>336</v>
      </c>
      <c r="E261" s="85" t="s">
        <v>300</v>
      </c>
      <c r="F261" s="83" t="s">
        <v>450</v>
      </c>
      <c r="G261" s="85" t="str">
        <f t="shared" si="82"/>
        <v xml:space="preserve"> </v>
      </c>
    </row>
    <row r="262" spans="3:7" s="84" customFormat="1" ht="51.4" customHeight="1" x14ac:dyDescent="0.25">
      <c r="C262" s="88" t="s">
        <v>158</v>
      </c>
      <c r="D262" s="86" t="s">
        <v>336</v>
      </c>
      <c r="E262" s="85" t="s">
        <v>300</v>
      </c>
      <c r="F262" s="83" t="s">
        <v>450</v>
      </c>
      <c r="G262" s="85" t="str">
        <f t="shared" si="82"/>
        <v xml:space="preserve"> </v>
      </c>
    </row>
    <row r="263" spans="3:7" s="84" customFormat="1" ht="41.65" customHeight="1" x14ac:dyDescent="0.25">
      <c r="C263" s="88" t="s">
        <v>159</v>
      </c>
      <c r="D263" s="86" t="s">
        <v>336</v>
      </c>
      <c r="E263" s="85" t="s">
        <v>300</v>
      </c>
      <c r="F263" s="83" t="s">
        <v>450</v>
      </c>
      <c r="G263" s="85" t="str">
        <f t="shared" si="82"/>
        <v xml:space="preserve"> </v>
      </c>
    </row>
    <row r="264" spans="3:7" s="84" customFormat="1" thickBot="1" x14ac:dyDescent="0.3"/>
    <row r="265" spans="3:7" s="84" customFormat="1" ht="15" x14ac:dyDescent="0.25">
      <c r="C265" s="149" t="s">
        <v>391</v>
      </c>
      <c r="D265" s="150"/>
      <c r="E265" s="150"/>
      <c r="F265" s="150"/>
      <c r="G265" s="151"/>
    </row>
    <row r="266" spans="3:7" s="84" customFormat="1" ht="15" x14ac:dyDescent="0.25">
      <c r="C266" s="152"/>
      <c r="D266" s="153"/>
      <c r="E266" s="153"/>
      <c r="F266" s="153"/>
      <c r="G266" s="154"/>
    </row>
    <row r="267" spans="3:7" s="84" customFormat="1" thickBot="1" x14ac:dyDescent="0.3">
      <c r="C267" s="155"/>
      <c r="D267" s="156"/>
      <c r="E267" s="156"/>
      <c r="F267" s="156"/>
      <c r="G267" s="157"/>
    </row>
    <row r="268" spans="3:7" s="84" customFormat="1" thickBot="1" x14ac:dyDescent="0.3"/>
    <row r="269" spans="3:7" s="84" customFormat="1" ht="17.25" thickTop="1" thickBot="1" x14ac:dyDescent="0.3">
      <c r="C269" s="89" t="s">
        <v>392</v>
      </c>
      <c r="D269" s="89" t="s">
        <v>393</v>
      </c>
      <c r="E269" s="89" t="s">
        <v>1</v>
      </c>
      <c r="F269" s="167" t="s">
        <v>394</v>
      </c>
      <c r="G269" s="168"/>
    </row>
    <row r="270" spans="3:7" s="84" customFormat="1" thickTop="1" x14ac:dyDescent="0.25">
      <c r="C270" s="88"/>
      <c r="D270" s="88"/>
      <c r="E270" s="88"/>
      <c r="F270" s="148"/>
      <c r="G270" s="148"/>
    </row>
    <row r="271" spans="3:7" s="84" customFormat="1" ht="15" x14ac:dyDescent="0.25">
      <c r="C271" s="88"/>
      <c r="D271" s="88"/>
      <c r="E271" s="88"/>
      <c r="F271" s="141"/>
      <c r="G271" s="141"/>
    </row>
    <row r="272" spans="3:7" s="84" customFormat="1" ht="15" x14ac:dyDescent="0.25">
      <c r="C272" s="88"/>
      <c r="D272" s="88"/>
      <c r="E272" s="88"/>
      <c r="F272" s="141"/>
      <c r="G272" s="141"/>
    </row>
    <row r="273" spans="3:7" s="84" customFormat="1" ht="15" x14ac:dyDescent="0.25">
      <c r="C273" s="88"/>
      <c r="D273" s="88"/>
      <c r="E273" s="88"/>
      <c r="F273" s="141"/>
      <c r="G273" s="141"/>
    </row>
    <row r="274" spans="3:7" s="84" customFormat="1" ht="15" x14ac:dyDescent="0.25">
      <c r="C274" s="88"/>
      <c r="D274" s="88"/>
      <c r="E274" s="88"/>
      <c r="F274" s="141"/>
      <c r="G274" s="141"/>
    </row>
    <row r="275" spans="3:7" s="84" customFormat="1" ht="15" x14ac:dyDescent="0.25">
      <c r="C275" s="88"/>
      <c r="D275" s="88"/>
      <c r="E275" s="88"/>
      <c r="F275" s="141"/>
      <c r="G275" s="141"/>
    </row>
    <row r="276" spans="3:7" s="84" customFormat="1" ht="15" x14ac:dyDescent="0.25">
      <c r="C276" s="88"/>
      <c r="D276" s="88"/>
      <c r="E276" s="88"/>
      <c r="F276" s="141"/>
      <c r="G276" s="141"/>
    </row>
    <row r="277" spans="3:7" s="84" customFormat="1" ht="15" x14ac:dyDescent="0.25">
      <c r="C277" s="88"/>
      <c r="D277" s="88"/>
      <c r="E277" s="88"/>
      <c r="F277" s="141"/>
      <c r="G277" s="141"/>
    </row>
    <row r="278" spans="3:7" s="84" customFormat="1" ht="15" x14ac:dyDescent="0.25">
      <c r="C278" s="88"/>
      <c r="D278" s="88"/>
      <c r="E278" s="88"/>
      <c r="F278" s="141"/>
      <c r="G278" s="141"/>
    </row>
    <row r="279" spans="3:7" s="84" customFormat="1" ht="15" x14ac:dyDescent="0.25">
      <c r="C279" s="88"/>
      <c r="D279" s="88"/>
      <c r="E279" s="88"/>
      <c r="F279" s="141"/>
      <c r="G279" s="141"/>
    </row>
    <row r="280" spans="3:7" s="84" customFormat="1" ht="15" x14ac:dyDescent="0.25">
      <c r="C280" s="88"/>
      <c r="D280" s="88"/>
      <c r="E280" s="88"/>
      <c r="F280" s="141"/>
      <c r="G280" s="141"/>
    </row>
    <row r="281" spans="3:7" s="84" customFormat="1" ht="15" x14ac:dyDescent="0.25">
      <c r="C281" s="88"/>
      <c r="D281" s="88"/>
      <c r="E281" s="88"/>
      <c r="F281" s="141"/>
      <c r="G281" s="141"/>
    </row>
    <row r="282" spans="3:7" s="84" customFormat="1" ht="15" x14ac:dyDescent="0.25">
      <c r="C282" s="88"/>
      <c r="D282" s="88"/>
      <c r="E282" s="88"/>
      <c r="F282" s="141"/>
      <c r="G282" s="141"/>
    </row>
    <row r="283" spans="3:7" s="84" customFormat="1" ht="15" x14ac:dyDescent="0.25">
      <c r="C283" s="88"/>
      <c r="D283" s="88"/>
      <c r="E283" s="88"/>
      <c r="F283" s="141"/>
      <c r="G283" s="141"/>
    </row>
    <row r="284" spans="3:7" s="84" customFormat="1" ht="15" x14ac:dyDescent="0.25">
      <c r="C284" s="88"/>
      <c r="D284" s="88"/>
      <c r="E284" s="88"/>
      <c r="F284" s="141"/>
      <c r="G284" s="141"/>
    </row>
    <row r="285" spans="3:7" s="84" customFormat="1" ht="15" x14ac:dyDescent="0.25">
      <c r="C285" s="88"/>
      <c r="D285" s="88"/>
      <c r="E285" s="88"/>
      <c r="F285" s="141"/>
      <c r="G285" s="141"/>
    </row>
  </sheetData>
  <mergeCells count="21">
    <mergeCell ref="F274:G274"/>
    <mergeCell ref="C2:G4"/>
    <mergeCell ref="C199:G201"/>
    <mergeCell ref="C265:G267"/>
    <mergeCell ref="F269:G269"/>
    <mergeCell ref="F285:G285"/>
    <mergeCell ref="C6:G7"/>
    <mergeCell ref="F280:G280"/>
    <mergeCell ref="F281:G281"/>
    <mergeCell ref="F282:G282"/>
    <mergeCell ref="F283:G283"/>
    <mergeCell ref="F284:G284"/>
    <mergeCell ref="F275:G275"/>
    <mergeCell ref="F276:G276"/>
    <mergeCell ref="F277:G277"/>
    <mergeCell ref="F278:G278"/>
    <mergeCell ref="F279:G279"/>
    <mergeCell ref="F270:G270"/>
    <mergeCell ref="F271:G271"/>
    <mergeCell ref="F272:G272"/>
    <mergeCell ref="F273:G273"/>
  </mergeCells>
  <conditionalFormatting sqref="C32:G33 C36:G49 C34:E35 G34:G35 C51:G63 C50:E50 G50 C66:G68 C64:E65 G64:G65 C70:G89 C69:E69 G69 C90:E90 G90 C103:G121 C101:E102 G101:G102 C123:G128 C122:E122 G122 C129:E129 G129 C130:G136 C139:G141 C137:E138 G137:G138 C143:G148 C142:E142 G142 C150:G150 C149:E149 G149 C151:E151 G151 C170:G170 G168:G169 G173 G183 C152:G167 C168:E169 F174:G174 C171:D174 F171:G172 C175:G179 F180:G181 C180:D185 F184:G185 C186:G205 C91:G91 C222:G222 C219:E221 G219:G221 C228:G228 C223:E227 G223:G227 C231:G231 C229:E230 G229:G230 C234:G235 C232:E233 G232:G233 C238:G238 C236:E237 G236:G237 C249:G250 C239:E248 G239:G248 C253:G253 C251:E252 G251:G252 C254:E263 G254:G263 C93:G100 C92:F92 C207:G218 C206:F206">
    <cfRule type="beginsWith" dxfId="239" priority="48" operator="beginsWith" text="Please">
      <formula>LEFT(C32,LEN("Please"))="Please"</formula>
    </cfRule>
  </conditionalFormatting>
  <conditionalFormatting sqref="D1:D5 D286:D1048576 D29:D264">
    <cfRule type="containsText" dxfId="238" priority="45" operator="containsText" text="Not started (0%)">
      <formula>NOT(ISERROR(SEARCH("Not started (0%)",D1)))</formula>
    </cfRule>
    <cfRule type="cellIs" dxfId="237" priority="46" operator="between">
      <formula>0.1</formula>
      <formula>0.9</formula>
    </cfRule>
    <cfRule type="cellIs" dxfId="236" priority="47" operator="equal">
      <formula>1</formula>
    </cfRule>
  </conditionalFormatting>
  <conditionalFormatting sqref="C269:F269">
    <cfRule type="beginsWith" dxfId="235" priority="44" operator="beginsWith" text="Please">
      <formula>LEFT(C269,LEN("Please"))="Please"</formula>
    </cfRule>
  </conditionalFormatting>
  <conditionalFormatting sqref="C269:F269">
    <cfRule type="containsText" dxfId="234" priority="41" operator="containsText" text="Not started (0%)">
      <formula>NOT(ISERROR(SEARCH("Not started (0%)",C269)))</formula>
    </cfRule>
    <cfRule type="cellIs" dxfId="233" priority="42" operator="between">
      <formula>0.1</formula>
      <formula>0.9</formula>
    </cfRule>
    <cfRule type="cellIs" dxfId="232" priority="43" operator="equal">
      <formula>1</formula>
    </cfRule>
  </conditionalFormatting>
  <conditionalFormatting sqref="C270:F270">
    <cfRule type="beginsWith" dxfId="231" priority="40" operator="beginsWith" text="Please">
      <formula>LEFT(C270,LEN("Please"))="Please"</formula>
    </cfRule>
  </conditionalFormatting>
  <conditionalFormatting sqref="C271:E285">
    <cfRule type="beginsWith" dxfId="230" priority="39" operator="beginsWith" text="Please">
      <formula>LEFT(C271,LEN("Please"))="Please"</formula>
    </cfRule>
  </conditionalFormatting>
  <conditionalFormatting sqref="F271">
    <cfRule type="beginsWith" dxfId="229" priority="38" operator="beginsWith" text="Please">
      <formula>LEFT(F271,LEN("Please"))="Please"</formula>
    </cfRule>
  </conditionalFormatting>
  <conditionalFormatting sqref="F272">
    <cfRule type="beginsWith" dxfId="228" priority="37" operator="beginsWith" text="Please">
      <formula>LEFT(F272,LEN("Please"))="Please"</formula>
    </cfRule>
  </conditionalFormatting>
  <conditionalFormatting sqref="F273">
    <cfRule type="beginsWith" dxfId="227" priority="36" operator="beginsWith" text="Please">
      <formula>LEFT(F273,LEN("Please"))="Please"</formula>
    </cfRule>
  </conditionalFormatting>
  <conditionalFormatting sqref="F274">
    <cfRule type="beginsWith" dxfId="226" priority="35" operator="beginsWith" text="Please">
      <formula>LEFT(F274,LEN("Please"))="Please"</formula>
    </cfRule>
  </conditionalFormatting>
  <conditionalFormatting sqref="F275">
    <cfRule type="beginsWith" dxfId="225" priority="34" operator="beginsWith" text="Please">
      <formula>LEFT(F275,LEN("Please"))="Please"</formula>
    </cfRule>
  </conditionalFormatting>
  <conditionalFormatting sqref="F276">
    <cfRule type="beginsWith" dxfId="224" priority="33" operator="beginsWith" text="Please">
      <formula>LEFT(F276,LEN("Please"))="Please"</formula>
    </cfRule>
  </conditionalFormatting>
  <conditionalFormatting sqref="F277">
    <cfRule type="beginsWith" dxfId="223" priority="32" operator="beginsWith" text="Please">
      <formula>LEFT(F277,LEN("Please"))="Please"</formula>
    </cfRule>
  </conditionalFormatting>
  <conditionalFormatting sqref="F278">
    <cfRule type="beginsWith" dxfId="222" priority="31" operator="beginsWith" text="Please">
      <formula>LEFT(F278,LEN("Please"))="Please"</formula>
    </cfRule>
  </conditionalFormatting>
  <conditionalFormatting sqref="F279">
    <cfRule type="beginsWith" dxfId="221" priority="30" operator="beginsWith" text="Please">
      <formula>LEFT(F279,LEN("Please"))="Please"</formula>
    </cfRule>
  </conditionalFormatting>
  <conditionalFormatting sqref="F280">
    <cfRule type="beginsWith" dxfId="220" priority="29" operator="beginsWith" text="Please">
      <formula>LEFT(F280,LEN("Please"))="Please"</formula>
    </cfRule>
  </conditionalFormatting>
  <conditionalFormatting sqref="F281">
    <cfRule type="beginsWith" dxfId="219" priority="28" operator="beginsWith" text="Please">
      <formula>LEFT(F281,LEN("Please"))="Please"</formula>
    </cfRule>
  </conditionalFormatting>
  <conditionalFormatting sqref="F282">
    <cfRule type="beginsWith" dxfId="218" priority="27" operator="beginsWith" text="Please">
      <formula>LEFT(F282,LEN("Please"))="Please"</formula>
    </cfRule>
  </conditionalFormatting>
  <conditionalFormatting sqref="F283">
    <cfRule type="beginsWith" dxfId="217" priority="26" operator="beginsWith" text="Please">
      <formula>LEFT(F283,LEN("Please"))="Please"</formula>
    </cfRule>
  </conditionalFormatting>
  <conditionalFormatting sqref="F284">
    <cfRule type="beginsWith" dxfId="216" priority="25" operator="beginsWith" text="Please">
      <formula>LEFT(F284,LEN("Please"))="Please"</formula>
    </cfRule>
  </conditionalFormatting>
  <conditionalFormatting sqref="F285">
    <cfRule type="beginsWith" dxfId="215" priority="24" operator="beginsWith" text="Please">
      <formula>LEFT(F285,LEN("Please"))="Please"</formula>
    </cfRule>
  </conditionalFormatting>
  <conditionalFormatting sqref="G9:G23">
    <cfRule type="containsText" dxfId="214" priority="12" operator="containsText" text="Not started (0%)">
      <formula>NOT(ISERROR(SEARCH("Not started (0%)",G9)))</formula>
    </cfRule>
    <cfRule type="cellIs" dxfId="213" priority="13" operator="between">
      <formula>0.1</formula>
      <formula>0.9</formula>
    </cfRule>
    <cfRule type="cellIs" dxfId="212" priority="14" operator="equal">
      <formula>1</formula>
    </cfRule>
  </conditionalFormatting>
  <conditionalFormatting sqref="G8">
    <cfRule type="containsText" dxfId="211" priority="9" operator="containsText" text="Not started (0%)">
      <formula>NOT(ISERROR(SEARCH("Not started (0%)",G8)))</formula>
    </cfRule>
    <cfRule type="cellIs" dxfId="210" priority="10" operator="between">
      <formula>0.1</formula>
      <formula>0.9</formula>
    </cfRule>
    <cfRule type="cellIs" dxfId="209" priority="11" operator="equal">
      <formula>1</formula>
    </cfRule>
  </conditionalFormatting>
  <conditionalFormatting sqref="D24:D28 D8">
    <cfRule type="containsText" dxfId="208" priority="21" operator="containsText" text="Not started (0%)">
      <formula>NOT(ISERROR(SEARCH("Not started (0%)",D8)))</formula>
    </cfRule>
    <cfRule type="cellIs" dxfId="207" priority="22" operator="between">
      <formula>0.1</formula>
      <formula>0.9</formula>
    </cfRule>
    <cfRule type="cellIs" dxfId="206" priority="23" operator="equal">
      <formula>1</formula>
    </cfRule>
  </conditionalFormatting>
  <conditionalFormatting sqref="D9 D12:D23">
    <cfRule type="containsText" dxfId="205" priority="18" operator="containsText" text="Not started (0%)">
      <formula>NOT(ISERROR(SEARCH("Not started (0%)",D9)))</formula>
    </cfRule>
    <cfRule type="cellIs" dxfId="204" priority="19" operator="between">
      <formula>0.1</formula>
      <formula>0.9</formula>
    </cfRule>
    <cfRule type="cellIs" dxfId="203" priority="20" operator="equal">
      <formula>1</formula>
    </cfRule>
  </conditionalFormatting>
  <conditionalFormatting sqref="G24:G28">
    <cfRule type="containsText" dxfId="202" priority="15" operator="containsText" text="Not started (0%)">
      <formula>NOT(ISERROR(SEARCH("Not started (0%)",G24)))</formula>
    </cfRule>
    <cfRule type="cellIs" dxfId="201" priority="16" operator="between">
      <formula>0.1</formula>
      <formula>0.9</formula>
    </cfRule>
    <cfRule type="cellIs" dxfId="200" priority="17" operator="equal">
      <formula>1</formula>
    </cfRule>
  </conditionalFormatting>
  <conditionalFormatting sqref="E171:E174">
    <cfRule type="beginsWith" dxfId="199" priority="8" operator="beginsWith" text="Please">
      <formula>LEFT(E171,LEN("Please"))="Please"</formula>
    </cfRule>
  </conditionalFormatting>
  <conditionalFormatting sqref="E180:E185">
    <cfRule type="beginsWith" dxfId="198" priority="7" operator="beginsWith" text="Please">
      <formula>LEFT(E180,LEN("Please"))="Please"</formula>
    </cfRule>
  </conditionalFormatting>
  <conditionalFormatting sqref="G182">
    <cfRule type="beginsWith" dxfId="197" priority="6" operator="beginsWith" text="Please">
      <formula>LEFT(G182,LEN("Please"))="Please"</formula>
    </cfRule>
  </conditionalFormatting>
  <conditionalFormatting sqref="G92">
    <cfRule type="beginsWith" dxfId="196" priority="5" operator="beginsWith" text="Please">
      <formula>LEFT(G92,LEN("Please"))="Please"</formula>
    </cfRule>
  </conditionalFormatting>
  <conditionalFormatting sqref="G206">
    <cfRule type="beginsWith" dxfId="195" priority="4" operator="beginsWith" text="Please">
      <formula>LEFT(G206,LEN("Please"))="Please"</formula>
    </cfRule>
  </conditionalFormatting>
  <conditionalFormatting sqref="D10:D11">
    <cfRule type="containsText" dxfId="194" priority="1" operator="containsText" text="Not started (0%)">
      <formula>NOT(ISERROR(SEARCH("Not started (0%)",D10)))</formula>
    </cfRule>
    <cfRule type="cellIs" dxfId="193" priority="2" operator="between">
      <formula>0.1</formula>
      <formula>0.9</formula>
    </cfRule>
    <cfRule type="cellIs" dxfId="192" priority="3" operator="equal">
      <formula>1</formula>
    </cfRule>
  </conditionalFormatting>
  <dataValidations count="2">
    <dataValidation type="list" allowBlank="1" showInputMessage="1" showErrorMessage="1" sqref="D135">
      <formula1>"All parts confirmed the status of implementation, Issuers did not confirm the status of implementation"</formula1>
    </dataValidation>
    <dataValidation type="list" allowBlank="1" showInputMessage="1" showErrorMessage="1" sqref="D228 D130">
      <formula1>"100%, 75%, 50%, 25%, 0%, N/A"</formula1>
    </dataValidation>
  </dataValidations>
  <hyperlinks>
    <hyperlink ref="C123" location="_ftn1" display="_ftn1"/>
  </hyperlinks>
  <pageMargins left="0.7" right="0.7" top="0.75" bottom="0.75" header="0.3" footer="0.3"/>
  <pageSetup scale="41" orientation="portrait" r:id="rId1"/>
  <colBreaks count="1" manualBreakCount="1">
    <brk id="2" max="260" man="1"/>
  </col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'[1]Answer Options'!#REF!</xm:f>
          </x14:formula1>
          <xm:sqref>E270:E285</xm:sqref>
        </x14:dataValidation>
        <x14:dataValidation type="list" allowBlank="1" showInputMessage="1" showErrorMessage="1">
          <x14:formula1>
            <xm:f>'[1]Answer Options'!#REF!</xm:f>
          </x14:formula1>
          <xm:sqref>C270:C285</xm:sqref>
        </x14:dataValidation>
        <x14:dataValidation type="list" allowBlank="1" showInputMessage="1" showErrorMessage="1">
          <x14:formula1>
            <xm:f>'[1]Answer Options'!#REF!</xm:f>
          </x14:formula1>
          <xm:sqref>G9:G28 D9 D12:D28</xm:sqref>
        </x14:dataValidation>
        <x14:dataValidation type="list" allowBlank="1" showInputMessage="1" showErrorMessage="1">
          <x14:formula1>
            <xm:f>'[1]Answer Options'!#REF!</xm:f>
          </x14:formula1>
          <xm:sqref>E32:E35 E153:E155 E37:E40 E42:E44 E46:E50 E251:E252 E56:E60 E63:E65 E67:E70 E72:E74 E76:E79 E81 E52:E54 E92:E97 E254:E263 E100:E102 E104:E107 E109:E111 E113:E117 E87:E90 E126:E129 E131:E133 E136:E138 E140:E143 E145:E147 E149:E151 E119:E124 E157:E160 E162:E164 E167:E169 E171:E174 E176:E178 E180:E185 E187:E191 E206:E208 E210:E214 E216:E217 E219:E221 E223:E227 E229:E230 E232:E233 E236:E237 E239:E248 E83:E85 E193:E197</xm:sqref>
        </x14:dataValidation>
        <x14:dataValidation type="list" allowBlank="1" showInputMessage="1" showErrorMessage="1">
          <x14:formula1>
            <xm:f>'[1]Answer Options'!#REF!</xm:f>
          </x14:formula1>
          <xm:sqref>D251:D252 D32:D35 D37:D40 D42:D44 D46:D50 D52:D54 D56:D60 D63:D65 D67:D70 D72:D74 D81 D76:D79 D83:D85 D87:D90 D92:D97 D254:D263 D100:D102 D104:D107 D109:D111 D113:D117 D119:D124 D126:D129 D131:D133 D136:D138 D140:D143 D145:D147 D149:D151 D153:D155 D157:D160 D162:D164 D167:D169 D171:D174 D176:D178 D180:D185 D187:D191 D206:D208 D216:D217 D210:D214 D219:D221 D229:D230 D232:D233 D223:D227 D236:D237 D239:D248 D193:D197</xm:sqref>
        </x14:dataValidation>
        <x14:dataValidation type="list" allowBlank="1" showInputMessage="1" showErrorMessage="1">
          <x14:formula1>
            <xm:f>'[1]Guidelines for filling-in'!#REF!</xm:f>
          </x14:formula1>
          <xm:sqref>E228</xm:sqref>
        </x14:dataValidation>
        <x14:dataValidation type="list" allowBlank="1" showInputMessage="1" showErrorMessage="1">
          <x14:formula1>
            <xm:f>'Answer Options'!$H$3:$H$11</xm:f>
          </x14:formula1>
          <xm:sqref>D10:D11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T113"/>
  <sheetViews>
    <sheetView showGridLines="0" zoomScale="85" zoomScaleNormal="85" workbookViewId="0">
      <selection activeCell="D12" sqref="D12"/>
    </sheetView>
  </sheetViews>
  <sheetFormatPr defaultRowHeight="15" x14ac:dyDescent="0.25"/>
  <cols>
    <col min="1" max="1" width="9.5703125" style="84" customWidth="1"/>
    <col min="2" max="2" width="10.5703125" style="84" customWidth="1"/>
    <col min="3" max="3" width="70.5703125" style="84" customWidth="1"/>
    <col min="4" max="5" width="35.5703125" style="84" customWidth="1"/>
    <col min="6" max="6" width="53.5703125" style="84" customWidth="1"/>
    <col min="7" max="8" width="35.5703125" style="84" customWidth="1"/>
    <col min="9" max="16384" width="9.140625" style="84"/>
  </cols>
  <sheetData>
    <row r="1" spans="2:46" ht="15" customHeight="1" thickBot="1" x14ac:dyDescent="0.3"/>
    <row r="2" spans="2:46" ht="15" customHeight="1" x14ac:dyDescent="0.25">
      <c r="C2" s="169" t="s">
        <v>370</v>
      </c>
      <c r="D2" s="170"/>
      <c r="E2" s="170"/>
      <c r="F2" s="170"/>
      <c r="G2" s="171"/>
    </row>
    <row r="3" spans="2:46" ht="15" customHeight="1" x14ac:dyDescent="0.25">
      <c r="C3" s="172"/>
      <c r="D3" s="173"/>
      <c r="E3" s="173"/>
      <c r="F3" s="173"/>
      <c r="G3" s="174"/>
    </row>
    <row r="4" spans="2:46" ht="15" customHeight="1" thickBot="1" x14ac:dyDescent="0.3">
      <c r="C4" s="175"/>
      <c r="D4" s="176"/>
      <c r="E4" s="176"/>
      <c r="F4" s="176"/>
      <c r="G4" s="177"/>
    </row>
    <row r="5" spans="2:46" ht="15" customHeight="1" thickBot="1" x14ac:dyDescent="0.3">
      <c r="C5" s="91"/>
      <c r="D5" s="91"/>
      <c r="E5" s="91"/>
      <c r="F5" s="91"/>
      <c r="G5" s="91"/>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row>
    <row r="6" spans="2:46" ht="15" customHeight="1" thickTop="1" x14ac:dyDescent="0.25">
      <c r="C6" s="142" t="s">
        <v>435</v>
      </c>
      <c r="D6" s="143"/>
      <c r="E6" s="143"/>
      <c r="F6" s="143"/>
      <c r="G6" s="144"/>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row>
    <row r="7" spans="2:46" ht="15" customHeight="1" thickBot="1" x14ac:dyDescent="0.3">
      <c r="C7" s="145"/>
      <c r="D7" s="146"/>
      <c r="E7" s="146"/>
      <c r="F7" s="146"/>
      <c r="G7" s="147"/>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row>
    <row r="8" spans="2:46" ht="15" customHeight="1" thickTop="1" thickBot="1" x14ac:dyDescent="0.3">
      <c r="C8" s="94" t="s">
        <v>281</v>
      </c>
      <c r="D8" s="94" t="s">
        <v>282</v>
      </c>
      <c r="E8" s="95"/>
      <c r="F8" s="94" t="s">
        <v>281</v>
      </c>
      <c r="G8" s="94" t="s">
        <v>282</v>
      </c>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row>
    <row r="9" spans="2:46" ht="15" customHeight="1" thickTop="1" x14ac:dyDescent="0.25">
      <c r="B9" s="93">
        <v>1</v>
      </c>
      <c r="C9" s="85"/>
      <c r="D9" s="85"/>
      <c r="E9" s="93">
        <v>21</v>
      </c>
      <c r="F9" s="85"/>
      <c r="G9" s="85"/>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row>
    <row r="10" spans="2:46" ht="15" customHeight="1" x14ac:dyDescent="0.25">
      <c r="B10" s="93">
        <v>2</v>
      </c>
      <c r="C10" s="85"/>
      <c r="D10" s="85"/>
      <c r="E10" s="93">
        <v>22</v>
      </c>
      <c r="F10" s="85"/>
      <c r="G10" s="85"/>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row>
    <row r="11" spans="2:46" ht="15" customHeight="1" x14ac:dyDescent="0.25">
      <c r="B11" s="93">
        <v>3</v>
      </c>
      <c r="C11" s="85"/>
      <c r="D11" s="85"/>
      <c r="E11" s="93">
        <v>23</v>
      </c>
      <c r="F11" s="85"/>
      <c r="G11" s="85"/>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row>
    <row r="12" spans="2:46" ht="15" customHeight="1" x14ac:dyDescent="0.25">
      <c r="B12" s="93">
        <v>4</v>
      </c>
      <c r="C12" s="85"/>
      <c r="D12" s="85"/>
      <c r="E12" s="93">
        <v>24</v>
      </c>
      <c r="F12" s="85"/>
      <c r="G12" s="85"/>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row>
    <row r="13" spans="2:46" ht="15" customHeight="1" x14ac:dyDescent="0.25">
      <c r="B13" s="93">
        <v>5</v>
      </c>
      <c r="C13" s="85"/>
      <c r="D13" s="85"/>
      <c r="E13" s="93">
        <v>25</v>
      </c>
      <c r="F13" s="85"/>
      <c r="G13" s="85"/>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row>
    <row r="14" spans="2:46" ht="15" customHeight="1" x14ac:dyDescent="0.25">
      <c r="B14" s="93">
        <v>6</v>
      </c>
      <c r="C14" s="85"/>
      <c r="D14" s="85"/>
      <c r="E14" s="93">
        <v>26</v>
      </c>
      <c r="F14" s="85"/>
      <c r="G14" s="85"/>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row>
    <row r="15" spans="2:46" ht="15" customHeight="1" x14ac:dyDescent="0.25">
      <c r="B15" s="93">
        <v>7</v>
      </c>
      <c r="C15" s="85"/>
      <c r="D15" s="85"/>
      <c r="E15" s="93">
        <v>27</v>
      </c>
      <c r="F15" s="85"/>
      <c r="G15" s="85"/>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row>
    <row r="16" spans="2:46" ht="15" customHeight="1" x14ac:dyDescent="0.25">
      <c r="B16" s="93">
        <v>8</v>
      </c>
      <c r="C16" s="85"/>
      <c r="D16" s="85"/>
      <c r="E16" s="93">
        <v>28</v>
      </c>
      <c r="F16" s="85"/>
      <c r="G16" s="85"/>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row>
    <row r="17" spans="2:46" ht="15" customHeight="1" x14ac:dyDescent="0.25">
      <c r="B17" s="93">
        <v>9</v>
      </c>
      <c r="C17" s="85"/>
      <c r="D17" s="85"/>
      <c r="E17" s="93">
        <v>29</v>
      </c>
      <c r="F17" s="85"/>
      <c r="G17" s="85"/>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row>
    <row r="18" spans="2:46" ht="15" customHeight="1" x14ac:dyDescent="0.25">
      <c r="B18" s="93">
        <v>10</v>
      </c>
      <c r="C18" s="85"/>
      <c r="D18" s="85"/>
      <c r="E18" s="93">
        <v>30</v>
      </c>
      <c r="F18" s="85"/>
      <c r="G18" s="85"/>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row>
    <row r="19" spans="2:46" ht="15" customHeight="1" x14ac:dyDescent="0.25">
      <c r="B19" s="93">
        <v>11</v>
      </c>
      <c r="C19" s="85"/>
      <c r="D19" s="85"/>
      <c r="E19" s="93">
        <v>31</v>
      </c>
      <c r="F19" s="85"/>
      <c r="G19" s="85"/>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row>
    <row r="20" spans="2:46" ht="15" customHeight="1" x14ac:dyDescent="0.25">
      <c r="B20" s="93">
        <v>12</v>
      </c>
      <c r="C20" s="85"/>
      <c r="D20" s="85"/>
      <c r="E20" s="93">
        <v>32</v>
      </c>
      <c r="F20" s="85"/>
      <c r="G20" s="85"/>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row>
    <row r="21" spans="2:46" ht="15" customHeight="1" x14ac:dyDescent="0.25">
      <c r="B21" s="93">
        <v>13</v>
      </c>
      <c r="C21" s="85"/>
      <c r="D21" s="85"/>
      <c r="E21" s="93">
        <v>33</v>
      </c>
      <c r="F21" s="85"/>
      <c r="G21" s="85"/>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row>
    <row r="22" spans="2:46" ht="15" customHeight="1" x14ac:dyDescent="0.25">
      <c r="B22" s="93">
        <v>14</v>
      </c>
      <c r="C22" s="85"/>
      <c r="D22" s="85"/>
      <c r="E22" s="93">
        <v>34</v>
      </c>
      <c r="F22" s="85"/>
      <c r="G22" s="85"/>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row>
    <row r="23" spans="2:46" ht="15" customHeight="1" x14ac:dyDescent="0.25">
      <c r="B23" s="93">
        <v>15</v>
      </c>
      <c r="C23" s="85"/>
      <c r="D23" s="85"/>
      <c r="E23" s="93">
        <v>35</v>
      </c>
      <c r="F23" s="85"/>
      <c r="G23" s="85"/>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row>
    <row r="24" spans="2:46" ht="15" customHeight="1" x14ac:dyDescent="0.25">
      <c r="B24" s="93">
        <v>16</v>
      </c>
      <c r="C24" s="85"/>
      <c r="D24" s="85"/>
      <c r="E24" s="93">
        <v>36</v>
      </c>
      <c r="F24" s="85"/>
      <c r="G24" s="85"/>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row>
    <row r="25" spans="2:46" ht="15" customHeight="1" x14ac:dyDescent="0.25">
      <c r="B25" s="93">
        <v>17</v>
      </c>
      <c r="C25" s="85"/>
      <c r="D25" s="85"/>
      <c r="E25" s="93">
        <v>37</v>
      </c>
      <c r="F25" s="85"/>
      <c r="G25" s="85"/>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row>
    <row r="26" spans="2:46" ht="15" customHeight="1" x14ac:dyDescent="0.25">
      <c r="B26" s="93">
        <v>18</v>
      </c>
      <c r="C26" s="85"/>
      <c r="D26" s="85"/>
      <c r="E26" s="93">
        <v>38</v>
      </c>
      <c r="F26" s="85"/>
      <c r="G26" s="85"/>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row>
    <row r="27" spans="2:46" ht="15" customHeight="1" x14ac:dyDescent="0.25">
      <c r="B27" s="93">
        <v>19</v>
      </c>
      <c r="C27" s="85"/>
      <c r="D27" s="85"/>
      <c r="E27" s="93">
        <v>39</v>
      </c>
      <c r="F27" s="85"/>
      <c r="G27" s="85"/>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row>
    <row r="28" spans="2:46" ht="15" customHeight="1" x14ac:dyDescent="0.25">
      <c r="B28" s="93">
        <v>20</v>
      </c>
      <c r="C28" s="85"/>
      <c r="D28" s="85"/>
      <c r="E28" s="93">
        <v>40</v>
      </c>
      <c r="F28" s="85"/>
      <c r="G28" s="85"/>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row>
    <row r="29" spans="2:46" ht="15" customHeight="1" thickBot="1" x14ac:dyDescent="0.3"/>
    <row r="30" spans="2:46" ht="114" customHeight="1" thickTop="1" thickBot="1" x14ac:dyDescent="0.3">
      <c r="C30" s="90" t="s">
        <v>362</v>
      </c>
      <c r="D30" s="89" t="s">
        <v>207</v>
      </c>
      <c r="E30" s="89" t="s">
        <v>208</v>
      </c>
      <c r="F30" s="89" t="s">
        <v>206</v>
      </c>
      <c r="G30" s="89" t="s">
        <v>10</v>
      </c>
    </row>
    <row r="31" spans="2:46" ht="57" customHeight="1" thickTop="1" x14ac:dyDescent="0.25">
      <c r="C31" s="87" t="s">
        <v>199</v>
      </c>
      <c r="D31" s="86"/>
      <c r="E31" s="85" t="s">
        <v>337</v>
      </c>
      <c r="F31" s="85" t="str">
        <f t="shared" ref="F31:F58" si="0">IF(D31="N/A", "Please describe why the standard is not applicable", IF(OR(D31=75%, D31=50%, D31=25%, D31="Not started (0%)"), "Please describe the obstacles to implementation", " "))</f>
        <v xml:space="preserve"> </v>
      </c>
      <c r="G31" s="85" t="str">
        <f t="shared" ref="G31:G58" si="1">IF(D31=25%,"Please indicate the timelines for the implementation of the standard",IF(OR(D31=50%,D31=75%),"Please indicate the final implementation date in the format MM - YYYY or Qx - YYYY"," "))</f>
        <v xml:space="preserve"> </v>
      </c>
    </row>
    <row r="32" spans="2:46" ht="38.450000000000003" customHeight="1" x14ac:dyDescent="0.25">
      <c r="C32" s="87" t="s">
        <v>200</v>
      </c>
      <c r="D32" s="86"/>
      <c r="E32" s="85" t="s">
        <v>337</v>
      </c>
      <c r="F32" s="85" t="str">
        <f t="shared" si="0"/>
        <v xml:space="preserve"> </v>
      </c>
      <c r="G32" s="85" t="str">
        <f t="shared" si="1"/>
        <v xml:space="preserve"> </v>
      </c>
    </row>
    <row r="33" spans="3:7" ht="38.1" customHeight="1" x14ac:dyDescent="0.25">
      <c r="C33" s="87" t="s">
        <v>201</v>
      </c>
      <c r="D33" s="86"/>
      <c r="E33" s="85" t="s">
        <v>337</v>
      </c>
      <c r="F33" s="85" t="str">
        <f t="shared" si="0"/>
        <v xml:space="preserve"> </v>
      </c>
      <c r="G33" s="85" t="str">
        <f t="shared" si="1"/>
        <v xml:space="preserve"> </v>
      </c>
    </row>
    <row r="34" spans="3:7" ht="143.44999999999999" customHeight="1" x14ac:dyDescent="0.25">
      <c r="C34" s="87" t="s">
        <v>227</v>
      </c>
      <c r="D34" s="86"/>
      <c r="E34" s="85" t="s">
        <v>337</v>
      </c>
      <c r="F34" s="85" t="str">
        <f t="shared" si="0"/>
        <v xml:space="preserve"> </v>
      </c>
      <c r="G34" s="85" t="str">
        <f t="shared" si="1"/>
        <v xml:space="preserve"> </v>
      </c>
    </row>
    <row r="35" spans="3:7" ht="67.5" customHeight="1" x14ac:dyDescent="0.25">
      <c r="C35" s="87" t="s">
        <v>228</v>
      </c>
      <c r="D35" s="86"/>
      <c r="E35" s="85" t="s">
        <v>337</v>
      </c>
      <c r="F35" s="85" t="str">
        <f t="shared" si="0"/>
        <v xml:space="preserve"> </v>
      </c>
      <c r="G35" s="85" t="str">
        <f t="shared" si="1"/>
        <v xml:space="preserve"> </v>
      </c>
    </row>
    <row r="36" spans="3:7" ht="53.45" customHeight="1" x14ac:dyDescent="0.25">
      <c r="C36" s="87" t="s">
        <v>229</v>
      </c>
      <c r="D36" s="86"/>
      <c r="E36" s="85" t="s">
        <v>337</v>
      </c>
      <c r="F36" s="85" t="str">
        <f t="shared" si="0"/>
        <v xml:space="preserve"> </v>
      </c>
      <c r="G36" s="85" t="str">
        <f t="shared" si="1"/>
        <v xml:space="preserve"> </v>
      </c>
    </row>
    <row r="37" spans="3:7" ht="53.45" customHeight="1" x14ac:dyDescent="0.25">
      <c r="C37" s="87" t="s">
        <v>230</v>
      </c>
      <c r="D37" s="86"/>
      <c r="E37" s="85" t="s">
        <v>337</v>
      </c>
      <c r="F37" s="85" t="str">
        <f t="shared" si="0"/>
        <v xml:space="preserve"> </v>
      </c>
      <c r="G37" s="85" t="str">
        <f t="shared" si="1"/>
        <v xml:space="preserve"> </v>
      </c>
    </row>
    <row r="38" spans="3:7" ht="86.1" customHeight="1" x14ac:dyDescent="0.25">
      <c r="C38" s="87" t="s">
        <v>231</v>
      </c>
      <c r="D38" s="86"/>
      <c r="E38" s="85" t="s">
        <v>337</v>
      </c>
      <c r="F38" s="85" t="str">
        <f t="shared" si="0"/>
        <v xml:space="preserve"> </v>
      </c>
      <c r="G38" s="85" t="str">
        <f t="shared" si="1"/>
        <v xml:space="preserve"> </v>
      </c>
    </row>
    <row r="39" spans="3:7" ht="74.45" customHeight="1" x14ac:dyDescent="0.25">
      <c r="C39" s="87" t="s">
        <v>232</v>
      </c>
      <c r="D39" s="86"/>
      <c r="E39" s="85" t="s">
        <v>337</v>
      </c>
      <c r="F39" s="85" t="str">
        <f t="shared" si="0"/>
        <v xml:space="preserve"> </v>
      </c>
      <c r="G39" s="85" t="str">
        <f t="shared" si="1"/>
        <v xml:space="preserve"> </v>
      </c>
    </row>
    <row r="40" spans="3:7" ht="182.45" customHeight="1" x14ac:dyDescent="0.25">
      <c r="C40" s="87" t="s">
        <v>233</v>
      </c>
      <c r="D40" s="86"/>
      <c r="E40" s="85" t="s">
        <v>337</v>
      </c>
      <c r="F40" s="85" t="str">
        <f t="shared" si="0"/>
        <v xml:space="preserve"> </v>
      </c>
      <c r="G40" s="85" t="str">
        <f t="shared" si="1"/>
        <v xml:space="preserve"> </v>
      </c>
    </row>
    <row r="41" spans="3:7" ht="128.44999999999999" customHeight="1" x14ac:dyDescent="0.25">
      <c r="C41" s="87" t="s">
        <v>234</v>
      </c>
      <c r="D41" s="86"/>
      <c r="E41" s="85" t="s">
        <v>337</v>
      </c>
      <c r="F41" s="85" t="str">
        <f t="shared" si="0"/>
        <v xml:space="preserve"> </v>
      </c>
      <c r="G41" s="85" t="str">
        <f t="shared" si="1"/>
        <v xml:space="preserve"> </v>
      </c>
    </row>
    <row r="42" spans="3:7" ht="34.5" customHeight="1" x14ac:dyDescent="0.25">
      <c r="C42" s="87" t="s">
        <v>235</v>
      </c>
      <c r="D42" s="86"/>
      <c r="E42" s="85" t="s">
        <v>337</v>
      </c>
      <c r="F42" s="85" t="str">
        <f t="shared" si="0"/>
        <v xml:space="preserve"> </v>
      </c>
      <c r="G42" s="85" t="str">
        <f t="shared" si="1"/>
        <v xml:space="preserve"> </v>
      </c>
    </row>
    <row r="43" spans="3:7" ht="78" customHeight="1" x14ac:dyDescent="0.25">
      <c r="C43" s="87" t="s">
        <v>236</v>
      </c>
      <c r="D43" s="86"/>
      <c r="E43" s="85" t="s">
        <v>337</v>
      </c>
      <c r="F43" s="85" t="str">
        <f t="shared" si="0"/>
        <v xml:space="preserve"> </v>
      </c>
      <c r="G43" s="85" t="str">
        <f t="shared" si="1"/>
        <v xml:space="preserve"> </v>
      </c>
    </row>
    <row r="44" spans="3:7" ht="142.5" customHeight="1" x14ac:dyDescent="0.25">
      <c r="C44" s="87" t="s">
        <v>237</v>
      </c>
      <c r="D44" s="86"/>
      <c r="E44" s="85" t="s">
        <v>337</v>
      </c>
      <c r="F44" s="85" t="str">
        <f t="shared" si="0"/>
        <v xml:space="preserve"> </v>
      </c>
      <c r="G44" s="85" t="str">
        <f t="shared" si="1"/>
        <v xml:space="preserve"> </v>
      </c>
    </row>
    <row r="45" spans="3:7" ht="51.6" customHeight="1" x14ac:dyDescent="0.25">
      <c r="C45" s="87" t="s">
        <v>238</v>
      </c>
      <c r="D45" s="86"/>
      <c r="E45" s="85" t="s">
        <v>337</v>
      </c>
      <c r="F45" s="85" t="str">
        <f t="shared" si="0"/>
        <v xml:space="preserve"> </v>
      </c>
      <c r="G45" s="85" t="str">
        <f t="shared" si="1"/>
        <v xml:space="preserve"> </v>
      </c>
    </row>
    <row r="46" spans="3:7" ht="38.1" customHeight="1" x14ac:dyDescent="0.25">
      <c r="C46" s="87" t="s">
        <v>239</v>
      </c>
      <c r="D46" s="86"/>
      <c r="E46" s="85" t="s">
        <v>337</v>
      </c>
      <c r="F46" s="85" t="str">
        <f t="shared" si="0"/>
        <v xml:space="preserve"> </v>
      </c>
      <c r="G46" s="85" t="str">
        <f t="shared" si="1"/>
        <v xml:space="preserve"> </v>
      </c>
    </row>
    <row r="47" spans="3:7" ht="51" customHeight="1" x14ac:dyDescent="0.25">
      <c r="C47" s="87" t="s">
        <v>240</v>
      </c>
      <c r="D47" s="86"/>
      <c r="E47" s="85" t="s">
        <v>337</v>
      </c>
      <c r="F47" s="85" t="str">
        <f t="shared" si="0"/>
        <v xml:space="preserve"> </v>
      </c>
      <c r="G47" s="85" t="str">
        <f t="shared" si="1"/>
        <v xml:space="preserve"> </v>
      </c>
    </row>
    <row r="48" spans="3:7" ht="68.099999999999994" customHeight="1" x14ac:dyDescent="0.25">
      <c r="C48" s="87" t="s">
        <v>457</v>
      </c>
      <c r="D48" s="86"/>
      <c r="E48" s="85" t="s">
        <v>337</v>
      </c>
      <c r="F48" s="85" t="str">
        <f t="shared" si="0"/>
        <v xml:space="preserve"> </v>
      </c>
      <c r="G48" s="85" t="str">
        <f t="shared" si="1"/>
        <v xml:space="preserve"> </v>
      </c>
    </row>
    <row r="49" spans="3:7" ht="39" customHeight="1" x14ac:dyDescent="0.25">
      <c r="C49" s="87" t="s">
        <v>241</v>
      </c>
      <c r="D49" s="86"/>
      <c r="E49" s="85" t="s">
        <v>337</v>
      </c>
      <c r="F49" s="85" t="str">
        <f t="shared" si="0"/>
        <v xml:space="preserve"> </v>
      </c>
      <c r="G49" s="85" t="str">
        <f t="shared" si="1"/>
        <v xml:space="preserve"> </v>
      </c>
    </row>
    <row r="50" spans="3:7" ht="57.95" customHeight="1" x14ac:dyDescent="0.25">
      <c r="C50" s="87" t="s">
        <v>242</v>
      </c>
      <c r="D50" s="86"/>
      <c r="E50" s="85" t="s">
        <v>337</v>
      </c>
      <c r="F50" s="85" t="str">
        <f t="shared" si="0"/>
        <v xml:space="preserve"> </v>
      </c>
      <c r="G50" s="85" t="str">
        <f t="shared" si="1"/>
        <v xml:space="preserve"> </v>
      </c>
    </row>
    <row r="51" spans="3:7" ht="37.5" customHeight="1" x14ac:dyDescent="0.25">
      <c r="C51" s="87" t="s">
        <v>291</v>
      </c>
      <c r="D51" s="86"/>
      <c r="E51" s="85" t="s">
        <v>337</v>
      </c>
      <c r="F51" s="85" t="str">
        <f t="shared" si="0"/>
        <v xml:space="preserve"> </v>
      </c>
      <c r="G51" s="85" t="str">
        <f t="shared" si="1"/>
        <v xml:space="preserve"> </v>
      </c>
    </row>
    <row r="52" spans="3:7" ht="39" customHeight="1" x14ac:dyDescent="0.25">
      <c r="C52" s="87" t="s">
        <v>243</v>
      </c>
      <c r="D52" s="86"/>
      <c r="E52" s="85" t="s">
        <v>337</v>
      </c>
      <c r="F52" s="85" t="str">
        <f t="shared" si="0"/>
        <v xml:space="preserve"> </v>
      </c>
      <c r="G52" s="85" t="str">
        <f t="shared" si="1"/>
        <v xml:space="preserve"> </v>
      </c>
    </row>
    <row r="53" spans="3:7" ht="77.45" customHeight="1" x14ac:dyDescent="0.25">
      <c r="C53" s="87" t="s">
        <v>244</v>
      </c>
      <c r="D53" s="86"/>
      <c r="E53" s="85" t="s">
        <v>337</v>
      </c>
      <c r="F53" s="85" t="str">
        <f t="shared" si="0"/>
        <v xml:space="preserve"> </v>
      </c>
      <c r="G53" s="85" t="str">
        <f t="shared" si="1"/>
        <v xml:space="preserve"> </v>
      </c>
    </row>
    <row r="54" spans="3:7" ht="39" customHeight="1" x14ac:dyDescent="0.25">
      <c r="C54" s="87" t="s">
        <v>245</v>
      </c>
      <c r="D54" s="86"/>
      <c r="E54" s="85" t="s">
        <v>337</v>
      </c>
      <c r="F54" s="85" t="str">
        <f t="shared" si="0"/>
        <v xml:space="preserve"> </v>
      </c>
      <c r="G54" s="85" t="str">
        <f t="shared" si="1"/>
        <v xml:space="preserve"> </v>
      </c>
    </row>
    <row r="55" spans="3:7" ht="60.95" customHeight="1" x14ac:dyDescent="0.25">
      <c r="C55" s="87" t="s">
        <v>246</v>
      </c>
      <c r="D55" s="86"/>
      <c r="E55" s="85" t="s">
        <v>337</v>
      </c>
      <c r="F55" s="85" t="str">
        <f t="shared" si="0"/>
        <v xml:space="preserve"> </v>
      </c>
      <c r="G55" s="85" t="str">
        <f t="shared" si="1"/>
        <v xml:space="preserve"> </v>
      </c>
    </row>
    <row r="56" spans="3:7" ht="33.6" customHeight="1" x14ac:dyDescent="0.25">
      <c r="C56" s="87" t="s">
        <v>247</v>
      </c>
      <c r="D56" s="86"/>
      <c r="E56" s="85" t="s">
        <v>337</v>
      </c>
      <c r="F56" s="85" t="str">
        <f t="shared" si="0"/>
        <v xml:space="preserve"> </v>
      </c>
      <c r="G56" s="85" t="str">
        <f t="shared" si="1"/>
        <v xml:space="preserve"> </v>
      </c>
    </row>
    <row r="57" spans="3:7" ht="37.5" customHeight="1" x14ac:dyDescent="0.25">
      <c r="C57" s="87" t="s">
        <v>248</v>
      </c>
      <c r="D57" s="86"/>
      <c r="E57" s="85" t="s">
        <v>337</v>
      </c>
      <c r="F57" s="85" t="str">
        <f t="shared" si="0"/>
        <v xml:space="preserve"> </v>
      </c>
      <c r="G57" s="85" t="str">
        <f t="shared" si="1"/>
        <v xml:space="preserve"> </v>
      </c>
    </row>
    <row r="58" spans="3:7" ht="41.1" customHeight="1" thickBot="1" x14ac:dyDescent="0.3">
      <c r="C58" s="87" t="s">
        <v>249</v>
      </c>
      <c r="D58" s="86"/>
      <c r="E58" s="85" t="s">
        <v>337</v>
      </c>
      <c r="F58" s="85" t="str">
        <f t="shared" si="0"/>
        <v xml:space="preserve"> </v>
      </c>
      <c r="G58" s="85" t="str">
        <f t="shared" si="1"/>
        <v xml:space="preserve"> </v>
      </c>
    </row>
    <row r="59" spans="3:7" ht="114" customHeight="1" thickTop="1" thickBot="1" x14ac:dyDescent="0.3">
      <c r="C59" s="90" t="s">
        <v>363</v>
      </c>
      <c r="D59" s="89"/>
      <c r="E59" s="89" t="s">
        <v>208</v>
      </c>
      <c r="F59" s="89" t="s">
        <v>206</v>
      </c>
      <c r="G59" s="89" t="s">
        <v>10</v>
      </c>
    </row>
    <row r="60" spans="3:7" ht="207.95" customHeight="1" thickTop="1" x14ac:dyDescent="0.25">
      <c r="C60" s="87" t="s">
        <v>250</v>
      </c>
      <c r="D60" s="86"/>
      <c r="E60" s="85" t="s">
        <v>337</v>
      </c>
      <c r="F60" s="85" t="str">
        <f t="shared" ref="F60:F72" si="2">IF(D60="N/A", "Please describe why the standard is not applicable", IF(OR(D60=75%, D60=50%, D60=25%, D60="Not started (0%)"), "Please describe the obstacles to implementation", " "))</f>
        <v xml:space="preserve"> </v>
      </c>
      <c r="G60" s="85" t="str">
        <f t="shared" ref="G60:G72" si="3">IF(D60=25%,"Please indicate the timelines for the implementation of the standard",IF(OR(D60=50%,D60=75%),"Please indicate the final implementation date in the format MM - YYYY or Qx - YYYY"," "))</f>
        <v xml:space="preserve"> </v>
      </c>
    </row>
    <row r="61" spans="3:7" ht="52.5" customHeight="1" x14ac:dyDescent="0.25">
      <c r="C61" s="87" t="s">
        <v>251</v>
      </c>
      <c r="D61" s="86"/>
      <c r="E61" s="85" t="s">
        <v>337</v>
      </c>
      <c r="F61" s="85" t="str">
        <f t="shared" si="2"/>
        <v xml:space="preserve"> </v>
      </c>
      <c r="G61" s="85" t="str">
        <f t="shared" si="3"/>
        <v xml:space="preserve"> </v>
      </c>
    </row>
    <row r="62" spans="3:7" ht="50.45" customHeight="1" x14ac:dyDescent="0.25">
      <c r="C62" s="87" t="s">
        <v>252</v>
      </c>
      <c r="D62" s="86"/>
      <c r="E62" s="85" t="s">
        <v>337</v>
      </c>
      <c r="F62" s="85" t="str">
        <f t="shared" si="2"/>
        <v xml:space="preserve"> </v>
      </c>
      <c r="G62" s="85" t="str">
        <f t="shared" si="3"/>
        <v xml:space="preserve"> </v>
      </c>
    </row>
    <row r="63" spans="3:7" ht="141" customHeight="1" x14ac:dyDescent="0.25">
      <c r="C63" s="87" t="s">
        <v>253</v>
      </c>
      <c r="D63" s="86"/>
      <c r="E63" s="85" t="s">
        <v>337</v>
      </c>
      <c r="F63" s="85" t="str">
        <f t="shared" si="2"/>
        <v xml:space="preserve"> </v>
      </c>
      <c r="G63" s="85" t="str">
        <f t="shared" si="3"/>
        <v xml:space="preserve"> </v>
      </c>
    </row>
    <row r="64" spans="3:7" ht="54" customHeight="1" x14ac:dyDescent="0.25">
      <c r="C64" s="87" t="s">
        <v>254</v>
      </c>
      <c r="D64" s="86"/>
      <c r="E64" s="85" t="s">
        <v>337</v>
      </c>
      <c r="F64" s="85" t="str">
        <f t="shared" si="2"/>
        <v xml:space="preserve"> </v>
      </c>
      <c r="G64" s="85" t="str">
        <f t="shared" si="3"/>
        <v xml:space="preserve"> </v>
      </c>
    </row>
    <row r="65" spans="3:7" ht="23.1" customHeight="1" x14ac:dyDescent="0.25">
      <c r="C65" s="87" t="s">
        <v>255</v>
      </c>
      <c r="D65" s="86"/>
      <c r="E65" s="85" t="s">
        <v>337</v>
      </c>
      <c r="F65" s="85" t="str">
        <f t="shared" si="2"/>
        <v xml:space="preserve"> </v>
      </c>
      <c r="G65" s="85" t="str">
        <f t="shared" si="3"/>
        <v xml:space="preserve"> </v>
      </c>
    </row>
    <row r="66" spans="3:7" ht="45.95" customHeight="1" x14ac:dyDescent="0.25">
      <c r="C66" s="87" t="s">
        <v>256</v>
      </c>
      <c r="D66" s="86"/>
      <c r="E66" s="85" t="s">
        <v>337</v>
      </c>
      <c r="F66" s="85" t="str">
        <f t="shared" si="2"/>
        <v xml:space="preserve"> </v>
      </c>
      <c r="G66" s="85" t="str">
        <f t="shared" si="3"/>
        <v xml:space="preserve"> </v>
      </c>
    </row>
    <row r="67" spans="3:7" ht="70.5" customHeight="1" x14ac:dyDescent="0.25">
      <c r="C67" s="87" t="s">
        <v>257</v>
      </c>
      <c r="D67" s="86"/>
      <c r="E67" s="85" t="s">
        <v>337</v>
      </c>
      <c r="F67" s="85" t="str">
        <f t="shared" si="2"/>
        <v xml:space="preserve"> </v>
      </c>
      <c r="G67" s="85" t="str">
        <f t="shared" si="3"/>
        <v xml:space="preserve"> </v>
      </c>
    </row>
    <row r="68" spans="3:7" ht="210.95" customHeight="1" x14ac:dyDescent="0.25">
      <c r="C68" s="87" t="s">
        <v>258</v>
      </c>
      <c r="D68" s="86"/>
      <c r="E68" s="85" t="s">
        <v>337</v>
      </c>
      <c r="F68" s="85" t="str">
        <f t="shared" si="2"/>
        <v xml:space="preserve"> </v>
      </c>
      <c r="G68" s="85" t="str">
        <f t="shared" si="3"/>
        <v xml:space="preserve"> </v>
      </c>
    </row>
    <row r="69" spans="3:7" ht="107.1" customHeight="1" x14ac:dyDescent="0.25">
      <c r="C69" s="87" t="s">
        <v>259</v>
      </c>
      <c r="D69" s="86"/>
      <c r="E69" s="85" t="s">
        <v>337</v>
      </c>
      <c r="F69" s="85" t="str">
        <f t="shared" si="2"/>
        <v xml:space="preserve"> </v>
      </c>
      <c r="G69" s="85" t="str">
        <f t="shared" si="3"/>
        <v xml:space="preserve"> </v>
      </c>
    </row>
    <row r="70" spans="3:7" ht="93.6" customHeight="1" x14ac:dyDescent="0.25">
      <c r="C70" s="87" t="s">
        <v>260</v>
      </c>
      <c r="D70" s="86"/>
      <c r="E70" s="85" t="s">
        <v>337</v>
      </c>
      <c r="F70" s="85" t="str">
        <f t="shared" si="2"/>
        <v xml:space="preserve"> </v>
      </c>
      <c r="G70" s="85" t="str">
        <f t="shared" si="3"/>
        <v xml:space="preserve"> </v>
      </c>
    </row>
    <row r="71" spans="3:7" ht="35.450000000000003" customHeight="1" x14ac:dyDescent="0.25">
      <c r="C71" s="87" t="s">
        <v>261</v>
      </c>
      <c r="D71" s="86"/>
      <c r="E71" s="85" t="s">
        <v>337</v>
      </c>
      <c r="F71" s="85" t="str">
        <f t="shared" si="2"/>
        <v xml:space="preserve"> </v>
      </c>
      <c r="G71" s="85" t="str">
        <f t="shared" si="3"/>
        <v xml:space="preserve"> </v>
      </c>
    </row>
    <row r="72" spans="3:7" ht="60.95" customHeight="1" thickBot="1" x14ac:dyDescent="0.3">
      <c r="C72" s="87" t="s">
        <v>262</v>
      </c>
      <c r="D72" s="86"/>
      <c r="E72" s="85" t="s">
        <v>337</v>
      </c>
      <c r="F72" s="85" t="str">
        <f t="shared" si="2"/>
        <v xml:space="preserve"> </v>
      </c>
      <c r="G72" s="85" t="str">
        <f t="shared" si="3"/>
        <v xml:space="preserve"> </v>
      </c>
    </row>
    <row r="73" spans="3:7" ht="114" customHeight="1" thickTop="1" thickBot="1" x14ac:dyDescent="0.3">
      <c r="C73" s="90" t="s">
        <v>364</v>
      </c>
      <c r="D73" s="89" t="s">
        <v>207</v>
      </c>
      <c r="E73" s="89" t="s">
        <v>208</v>
      </c>
      <c r="F73" s="89" t="s">
        <v>206</v>
      </c>
      <c r="G73" s="89" t="s">
        <v>10</v>
      </c>
    </row>
    <row r="74" spans="3:7" ht="36" customHeight="1" thickTop="1" x14ac:dyDescent="0.25">
      <c r="C74" s="87" t="s">
        <v>263</v>
      </c>
      <c r="D74" s="86"/>
      <c r="E74" s="85" t="s">
        <v>337</v>
      </c>
      <c r="F74" s="85" t="str">
        <f t="shared" ref="F74:F91" si="4">IF(D74="N/A", "Please describe why the standard is not applicable", IF(OR(D74=75%, D74=50%, D74=25%, D74="Not started (0%)"), "Please describe the obstacles to implementation", " "))</f>
        <v xml:space="preserve"> </v>
      </c>
      <c r="G74" s="85" t="str">
        <f t="shared" ref="G74:G91" si="5">IF(D74=25%,"Please indicate the timelines for the implementation of the standard",IF(OR(D74=50%,D74=75%),"Please indicate the final implementation date in the format MM - YYYY or Qx - YYYY"," "))</f>
        <v xml:space="preserve"> </v>
      </c>
    </row>
    <row r="75" spans="3:7" ht="32.1" customHeight="1" x14ac:dyDescent="0.25">
      <c r="C75" s="87" t="s">
        <v>264</v>
      </c>
      <c r="D75" s="86"/>
      <c r="E75" s="85" t="s">
        <v>337</v>
      </c>
      <c r="F75" s="85" t="str">
        <f t="shared" si="4"/>
        <v xml:space="preserve"> </v>
      </c>
      <c r="G75" s="85" t="str">
        <f t="shared" si="5"/>
        <v xml:space="preserve"> </v>
      </c>
    </row>
    <row r="76" spans="3:7" ht="35.1" customHeight="1" x14ac:dyDescent="0.25">
      <c r="C76" s="87" t="s">
        <v>265</v>
      </c>
      <c r="D76" s="86"/>
      <c r="E76" s="85" t="s">
        <v>337</v>
      </c>
      <c r="F76" s="85" t="str">
        <f t="shared" si="4"/>
        <v xml:space="preserve"> </v>
      </c>
      <c r="G76" s="85" t="str">
        <f t="shared" si="5"/>
        <v xml:space="preserve"> </v>
      </c>
    </row>
    <row r="77" spans="3:7" ht="47.45" customHeight="1" x14ac:dyDescent="0.25">
      <c r="C77" s="87" t="s">
        <v>266</v>
      </c>
      <c r="D77" s="86"/>
      <c r="E77" s="85" t="s">
        <v>337</v>
      </c>
      <c r="F77" s="85" t="str">
        <f t="shared" si="4"/>
        <v xml:space="preserve"> </v>
      </c>
      <c r="G77" s="85" t="str">
        <f t="shared" si="5"/>
        <v xml:space="preserve"> </v>
      </c>
    </row>
    <row r="78" spans="3:7" ht="33.950000000000003" customHeight="1" x14ac:dyDescent="0.25">
      <c r="C78" s="87" t="s">
        <v>267</v>
      </c>
      <c r="D78" s="86"/>
      <c r="E78" s="85" t="s">
        <v>337</v>
      </c>
      <c r="F78" s="85" t="str">
        <f t="shared" si="4"/>
        <v xml:space="preserve"> </v>
      </c>
      <c r="G78" s="85" t="str">
        <f t="shared" si="5"/>
        <v xml:space="preserve"> </v>
      </c>
    </row>
    <row r="79" spans="3:7" ht="36.950000000000003" customHeight="1" x14ac:dyDescent="0.25">
      <c r="C79" s="87" t="s">
        <v>268</v>
      </c>
      <c r="D79" s="86"/>
      <c r="E79" s="85" t="s">
        <v>337</v>
      </c>
      <c r="F79" s="85" t="str">
        <f t="shared" si="4"/>
        <v xml:space="preserve"> </v>
      </c>
      <c r="G79" s="85" t="str">
        <f t="shared" si="5"/>
        <v xml:space="preserve"> </v>
      </c>
    </row>
    <row r="80" spans="3:7" ht="51.95" customHeight="1" x14ac:dyDescent="0.25">
      <c r="C80" s="87" t="s">
        <v>269</v>
      </c>
      <c r="D80" s="86"/>
      <c r="E80" s="85" t="s">
        <v>337</v>
      </c>
      <c r="F80" s="85" t="str">
        <f t="shared" si="4"/>
        <v xml:space="preserve"> </v>
      </c>
      <c r="G80" s="85" t="str">
        <f t="shared" si="5"/>
        <v xml:space="preserve"> </v>
      </c>
    </row>
    <row r="81" spans="3:7" ht="36.6" customHeight="1" x14ac:dyDescent="0.25">
      <c r="C81" s="87" t="s">
        <v>270</v>
      </c>
      <c r="D81" s="86"/>
      <c r="E81" s="85" t="s">
        <v>337</v>
      </c>
      <c r="F81" s="85" t="str">
        <f t="shared" si="4"/>
        <v xml:space="preserve"> </v>
      </c>
      <c r="G81" s="85" t="str">
        <f t="shared" si="5"/>
        <v xml:space="preserve"> </v>
      </c>
    </row>
    <row r="82" spans="3:7" ht="186" customHeight="1" x14ac:dyDescent="0.25">
      <c r="C82" s="87" t="s">
        <v>271</v>
      </c>
      <c r="D82" s="86"/>
      <c r="E82" s="85" t="s">
        <v>337</v>
      </c>
      <c r="F82" s="85" t="str">
        <f t="shared" si="4"/>
        <v xml:space="preserve"> </v>
      </c>
      <c r="G82" s="85" t="str">
        <f t="shared" si="5"/>
        <v xml:space="preserve"> </v>
      </c>
    </row>
    <row r="83" spans="3:7" ht="20.100000000000001" customHeight="1" x14ac:dyDescent="0.25">
      <c r="C83" s="87" t="s">
        <v>272</v>
      </c>
      <c r="D83" s="86"/>
      <c r="E83" s="85" t="s">
        <v>337</v>
      </c>
      <c r="F83" s="85" t="str">
        <f t="shared" si="4"/>
        <v xml:space="preserve"> </v>
      </c>
      <c r="G83" s="85" t="str">
        <f t="shared" si="5"/>
        <v xml:space="preserve"> </v>
      </c>
    </row>
    <row r="84" spans="3:7" ht="38.1" customHeight="1" x14ac:dyDescent="0.25">
      <c r="C84" s="87" t="s">
        <v>273</v>
      </c>
      <c r="D84" s="86"/>
      <c r="E84" s="85" t="s">
        <v>337</v>
      </c>
      <c r="F84" s="85" t="str">
        <f t="shared" si="4"/>
        <v xml:space="preserve"> </v>
      </c>
      <c r="G84" s="85" t="str">
        <f t="shared" si="5"/>
        <v xml:space="preserve"> </v>
      </c>
    </row>
    <row r="85" spans="3:7" ht="30.6" customHeight="1" x14ac:dyDescent="0.25">
      <c r="C85" s="87" t="s">
        <v>274</v>
      </c>
      <c r="D85" s="86"/>
      <c r="E85" s="85" t="s">
        <v>337</v>
      </c>
      <c r="F85" s="85" t="str">
        <f t="shared" si="4"/>
        <v xml:space="preserve"> </v>
      </c>
      <c r="G85" s="85" t="str">
        <f t="shared" si="5"/>
        <v xml:space="preserve"> </v>
      </c>
    </row>
    <row r="86" spans="3:7" ht="63.75" x14ac:dyDescent="0.25">
      <c r="C86" s="87" t="s">
        <v>275</v>
      </c>
      <c r="D86" s="86"/>
      <c r="E86" s="85" t="s">
        <v>337</v>
      </c>
      <c r="F86" s="85" t="str">
        <f t="shared" si="4"/>
        <v xml:space="preserve"> </v>
      </c>
      <c r="G86" s="85" t="str">
        <f t="shared" si="5"/>
        <v xml:space="preserve"> </v>
      </c>
    </row>
    <row r="87" spans="3:7" ht="206.1" customHeight="1" x14ac:dyDescent="0.25">
      <c r="C87" s="87" t="s">
        <v>276</v>
      </c>
      <c r="D87" s="86"/>
      <c r="E87" s="85" t="s">
        <v>337</v>
      </c>
      <c r="F87" s="85" t="str">
        <f t="shared" si="4"/>
        <v xml:space="preserve"> </v>
      </c>
      <c r="G87" s="85" t="str">
        <f t="shared" si="5"/>
        <v xml:space="preserve"> </v>
      </c>
    </row>
    <row r="88" spans="3:7" ht="153.94999999999999" customHeight="1" x14ac:dyDescent="0.25">
      <c r="C88" s="87" t="s">
        <v>277</v>
      </c>
      <c r="D88" s="86"/>
      <c r="E88" s="85" t="s">
        <v>337</v>
      </c>
      <c r="F88" s="85" t="str">
        <f t="shared" si="4"/>
        <v xml:space="preserve"> </v>
      </c>
      <c r="G88" s="85" t="str">
        <f t="shared" si="5"/>
        <v xml:space="preserve"> </v>
      </c>
    </row>
    <row r="89" spans="3:7" ht="33" customHeight="1" x14ac:dyDescent="0.25">
      <c r="C89" s="87" t="s">
        <v>278</v>
      </c>
      <c r="D89" s="86"/>
      <c r="E89" s="85" t="s">
        <v>337</v>
      </c>
      <c r="F89" s="85" t="str">
        <f t="shared" si="4"/>
        <v xml:space="preserve"> </v>
      </c>
      <c r="G89" s="85" t="str">
        <f t="shared" si="5"/>
        <v xml:space="preserve"> </v>
      </c>
    </row>
    <row r="90" spans="3:7" ht="39.6" customHeight="1" x14ac:dyDescent="0.25">
      <c r="C90" s="87" t="s">
        <v>279</v>
      </c>
      <c r="D90" s="86"/>
      <c r="E90" s="85" t="s">
        <v>337</v>
      </c>
      <c r="F90" s="85" t="str">
        <f t="shared" si="4"/>
        <v xml:space="preserve"> </v>
      </c>
      <c r="G90" s="85" t="str">
        <f t="shared" si="5"/>
        <v xml:space="preserve"> </v>
      </c>
    </row>
    <row r="91" spans="3:7" ht="31.5" customHeight="1" x14ac:dyDescent="0.25">
      <c r="C91" s="87" t="s">
        <v>280</v>
      </c>
      <c r="D91" s="86"/>
      <c r="E91" s="85" t="s">
        <v>337</v>
      </c>
      <c r="F91" s="85" t="str">
        <f t="shared" si="4"/>
        <v xml:space="preserve"> </v>
      </c>
      <c r="G91" s="85" t="str">
        <f t="shared" si="5"/>
        <v xml:space="preserve"> </v>
      </c>
    </row>
    <row r="92" spans="3:7" ht="15.75" thickBot="1" x14ac:dyDescent="0.3"/>
    <row r="93" spans="3:7" x14ac:dyDescent="0.25">
      <c r="C93" s="149" t="s">
        <v>391</v>
      </c>
      <c r="D93" s="150"/>
      <c r="E93" s="150"/>
      <c r="F93" s="150"/>
      <c r="G93" s="151"/>
    </row>
    <row r="94" spans="3:7" x14ac:dyDescent="0.25">
      <c r="C94" s="152"/>
      <c r="D94" s="153"/>
      <c r="E94" s="153"/>
      <c r="F94" s="153"/>
      <c r="G94" s="154"/>
    </row>
    <row r="95" spans="3:7" ht="15.75" thickBot="1" x14ac:dyDescent="0.3">
      <c r="C95" s="155"/>
      <c r="D95" s="156"/>
      <c r="E95" s="156"/>
      <c r="F95" s="156"/>
      <c r="G95" s="157"/>
    </row>
    <row r="96" spans="3:7" ht="15.75" thickBot="1" x14ac:dyDescent="0.3"/>
    <row r="97" spans="3:7" ht="17.25" thickTop="1" thickBot="1" x14ac:dyDescent="0.3">
      <c r="C97" s="89" t="s">
        <v>392</v>
      </c>
      <c r="D97" s="89" t="s">
        <v>393</v>
      </c>
      <c r="E97" s="89" t="s">
        <v>1</v>
      </c>
      <c r="F97" s="167" t="s">
        <v>394</v>
      </c>
      <c r="G97" s="168"/>
    </row>
    <row r="98" spans="3:7" ht="15.75" thickTop="1" x14ac:dyDescent="0.25">
      <c r="C98" s="88"/>
      <c r="D98" s="88"/>
      <c r="E98" s="88"/>
      <c r="F98" s="148"/>
      <c r="G98" s="148"/>
    </row>
    <row r="99" spans="3:7" x14ac:dyDescent="0.25">
      <c r="C99" s="88"/>
      <c r="D99" s="88"/>
      <c r="E99" s="88"/>
      <c r="F99" s="141"/>
      <c r="G99" s="141"/>
    </row>
    <row r="100" spans="3:7" x14ac:dyDescent="0.25">
      <c r="C100" s="88"/>
      <c r="D100" s="88"/>
      <c r="E100" s="88"/>
      <c r="F100" s="141"/>
      <c r="G100" s="141"/>
    </row>
    <row r="101" spans="3:7" x14ac:dyDescent="0.25">
      <c r="C101" s="88"/>
      <c r="D101" s="88"/>
      <c r="E101" s="88"/>
      <c r="F101" s="141"/>
      <c r="G101" s="141"/>
    </row>
    <row r="102" spans="3:7" x14ac:dyDescent="0.25">
      <c r="C102" s="88"/>
      <c r="D102" s="88"/>
      <c r="E102" s="88"/>
      <c r="F102" s="141"/>
      <c r="G102" s="141"/>
    </row>
    <row r="103" spans="3:7" x14ac:dyDescent="0.25">
      <c r="C103" s="88"/>
      <c r="D103" s="88"/>
      <c r="E103" s="88"/>
      <c r="F103" s="141"/>
      <c r="G103" s="141"/>
    </row>
    <row r="104" spans="3:7" x14ac:dyDescent="0.25">
      <c r="C104" s="88"/>
      <c r="D104" s="88"/>
      <c r="E104" s="88"/>
      <c r="F104" s="141"/>
      <c r="G104" s="141"/>
    </row>
    <row r="105" spans="3:7" x14ac:dyDescent="0.25">
      <c r="C105" s="88"/>
      <c r="D105" s="88"/>
      <c r="E105" s="88"/>
      <c r="F105" s="141"/>
      <c r="G105" s="141"/>
    </row>
    <row r="106" spans="3:7" x14ac:dyDescent="0.25">
      <c r="C106" s="88"/>
      <c r="D106" s="88"/>
      <c r="E106" s="88"/>
      <c r="F106" s="141"/>
      <c r="G106" s="141"/>
    </row>
    <row r="107" spans="3:7" x14ac:dyDescent="0.25">
      <c r="C107" s="88"/>
      <c r="D107" s="88"/>
      <c r="E107" s="88"/>
      <c r="F107" s="141"/>
      <c r="G107" s="141"/>
    </row>
    <row r="108" spans="3:7" x14ac:dyDescent="0.25">
      <c r="C108" s="88"/>
      <c r="D108" s="88"/>
      <c r="E108" s="88"/>
      <c r="F108" s="141"/>
      <c r="G108" s="141"/>
    </row>
    <row r="109" spans="3:7" x14ac:dyDescent="0.25">
      <c r="C109" s="88"/>
      <c r="D109" s="88"/>
      <c r="E109" s="88"/>
      <c r="F109" s="141"/>
      <c r="G109" s="141"/>
    </row>
    <row r="110" spans="3:7" x14ac:dyDescent="0.25">
      <c r="C110" s="88"/>
      <c r="D110" s="88"/>
      <c r="E110" s="88"/>
      <c r="F110" s="141"/>
      <c r="G110" s="141"/>
    </row>
    <row r="111" spans="3:7" x14ac:dyDescent="0.25">
      <c r="C111" s="88"/>
      <c r="D111" s="88"/>
      <c r="E111" s="88"/>
      <c r="F111" s="141"/>
      <c r="G111" s="141"/>
    </row>
    <row r="112" spans="3:7" x14ac:dyDescent="0.25">
      <c r="C112" s="88"/>
      <c r="D112" s="88"/>
      <c r="E112" s="88"/>
      <c r="F112" s="141"/>
      <c r="G112" s="141"/>
    </row>
    <row r="113" spans="3:7" x14ac:dyDescent="0.25">
      <c r="C113" s="88"/>
      <c r="D113" s="88"/>
      <c r="E113" s="88"/>
      <c r="F113" s="141"/>
      <c r="G113" s="141"/>
    </row>
  </sheetData>
  <mergeCells count="20">
    <mergeCell ref="C2:G4"/>
    <mergeCell ref="C93:G95"/>
    <mergeCell ref="F97:G97"/>
    <mergeCell ref="F98:G98"/>
    <mergeCell ref="C6:G7"/>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s>
  <conditionalFormatting sqref="D31:D91">
    <cfRule type="containsText" priority="39" operator="containsText" text="Not started (0%)">
      <formula>NOT(ISERROR(SEARCH("Not started (0%)",D31)))</formula>
    </cfRule>
    <cfRule type="cellIs" dxfId="79" priority="40" operator="between">
      <formula>0.1</formula>
      <formula>0.9</formula>
    </cfRule>
    <cfRule type="cellIs" dxfId="78" priority="41" operator="equal">
      <formula>1</formula>
    </cfRule>
  </conditionalFormatting>
  <conditionalFormatting sqref="E31:G91">
    <cfRule type="beginsWith" dxfId="75" priority="38" operator="beginsWith" text="Please">
      <formula>LEFT(E31,LEN("Please"))="Please"</formula>
    </cfRule>
  </conditionalFormatting>
  <conditionalFormatting sqref="D1:D5 D114:D1048576 D29:D92">
    <cfRule type="containsText" dxfId="73" priority="37" operator="containsText" text="Not started (0%)">
      <formula>NOT(ISERROR(SEARCH("Not started (0%)",D1)))</formula>
    </cfRule>
  </conditionalFormatting>
  <conditionalFormatting sqref="C97:F97">
    <cfRule type="beginsWith" dxfId="71" priority="36" operator="beginsWith" text="Please">
      <formula>LEFT(C97,LEN("Please"))="Please"</formula>
    </cfRule>
  </conditionalFormatting>
  <conditionalFormatting sqref="C97:F97">
    <cfRule type="containsText" dxfId="69" priority="33" operator="containsText" text="Not started (0%)">
      <formula>NOT(ISERROR(SEARCH("Not started (0%)",C97)))</formula>
    </cfRule>
    <cfRule type="cellIs" dxfId="68" priority="34" operator="between">
      <formula>0.1</formula>
      <formula>0.9</formula>
    </cfRule>
    <cfRule type="cellIs" dxfId="67" priority="35" operator="equal">
      <formula>1</formula>
    </cfRule>
  </conditionalFormatting>
  <conditionalFormatting sqref="C98:F98">
    <cfRule type="beginsWith" dxfId="63" priority="32" operator="beginsWith" text="Please">
      <formula>LEFT(C98,LEN("Please"))="Please"</formula>
    </cfRule>
  </conditionalFormatting>
  <conditionalFormatting sqref="C99:E113">
    <cfRule type="beginsWith" dxfId="61" priority="31" operator="beginsWith" text="Please">
      <formula>LEFT(C99,LEN("Please"))="Please"</formula>
    </cfRule>
  </conditionalFormatting>
  <conditionalFormatting sqref="F99">
    <cfRule type="beginsWith" dxfId="59" priority="30" operator="beginsWith" text="Please">
      <formula>LEFT(F99,LEN("Please"))="Please"</formula>
    </cfRule>
  </conditionalFormatting>
  <conditionalFormatting sqref="F100">
    <cfRule type="beginsWith" dxfId="57" priority="29" operator="beginsWith" text="Please">
      <formula>LEFT(F100,LEN("Please"))="Please"</formula>
    </cfRule>
  </conditionalFormatting>
  <conditionalFormatting sqref="F101">
    <cfRule type="beginsWith" dxfId="55" priority="28" operator="beginsWith" text="Please">
      <formula>LEFT(F101,LEN("Please"))="Please"</formula>
    </cfRule>
  </conditionalFormatting>
  <conditionalFormatting sqref="F102">
    <cfRule type="beginsWith" dxfId="53" priority="27" operator="beginsWith" text="Please">
      <formula>LEFT(F102,LEN("Please"))="Please"</formula>
    </cfRule>
  </conditionalFormatting>
  <conditionalFormatting sqref="F103">
    <cfRule type="beginsWith" dxfId="51" priority="26" operator="beginsWith" text="Please">
      <formula>LEFT(F103,LEN("Please"))="Please"</formula>
    </cfRule>
  </conditionalFormatting>
  <conditionalFormatting sqref="F104">
    <cfRule type="beginsWith" dxfId="49" priority="25" operator="beginsWith" text="Please">
      <formula>LEFT(F104,LEN("Please"))="Please"</formula>
    </cfRule>
  </conditionalFormatting>
  <conditionalFormatting sqref="F105">
    <cfRule type="beginsWith" dxfId="47" priority="24" operator="beginsWith" text="Please">
      <formula>LEFT(F105,LEN("Please"))="Please"</formula>
    </cfRule>
  </conditionalFormatting>
  <conditionalFormatting sqref="F106">
    <cfRule type="beginsWith" dxfId="45" priority="23" operator="beginsWith" text="Please">
      <formula>LEFT(F106,LEN("Please"))="Please"</formula>
    </cfRule>
  </conditionalFormatting>
  <conditionalFormatting sqref="F107">
    <cfRule type="beginsWith" dxfId="43" priority="22" operator="beginsWith" text="Please">
      <formula>LEFT(F107,LEN("Please"))="Please"</formula>
    </cfRule>
  </conditionalFormatting>
  <conditionalFormatting sqref="F108">
    <cfRule type="beginsWith" dxfId="41" priority="21" operator="beginsWith" text="Please">
      <formula>LEFT(F108,LEN("Please"))="Please"</formula>
    </cfRule>
  </conditionalFormatting>
  <conditionalFormatting sqref="F109">
    <cfRule type="beginsWith" dxfId="39" priority="20" operator="beginsWith" text="Please">
      <formula>LEFT(F109,LEN("Please"))="Please"</formula>
    </cfRule>
  </conditionalFormatting>
  <conditionalFormatting sqref="F110">
    <cfRule type="beginsWith" dxfId="37" priority="19" operator="beginsWith" text="Please">
      <formula>LEFT(F110,LEN("Please"))="Please"</formula>
    </cfRule>
  </conditionalFormatting>
  <conditionalFormatting sqref="F111">
    <cfRule type="beginsWith" dxfId="35" priority="18" operator="beginsWith" text="Please">
      <formula>LEFT(F111,LEN("Please"))="Please"</formula>
    </cfRule>
  </conditionalFormatting>
  <conditionalFormatting sqref="F112">
    <cfRule type="beginsWith" dxfId="33" priority="17" operator="beginsWith" text="Please">
      <formula>LEFT(F112,LEN("Please"))="Please"</formula>
    </cfRule>
  </conditionalFormatting>
  <conditionalFormatting sqref="F113">
    <cfRule type="beginsWith" dxfId="31" priority="16" operator="beginsWith" text="Please">
      <formula>LEFT(F113,LEN("Please"))="Please"</formula>
    </cfRule>
  </conditionalFormatting>
  <conditionalFormatting sqref="G9:G23">
    <cfRule type="containsText" dxfId="29" priority="4" operator="containsText" text="Not started (0%)">
      <formula>NOT(ISERROR(SEARCH("Not started (0%)",G9)))</formula>
    </cfRule>
    <cfRule type="cellIs" dxfId="28" priority="5" operator="between">
      <formula>0.1</formula>
      <formula>0.9</formula>
    </cfRule>
    <cfRule type="cellIs" dxfId="27" priority="6" operator="equal">
      <formula>1</formula>
    </cfRule>
  </conditionalFormatting>
  <conditionalFormatting sqref="D24:D28 D8">
    <cfRule type="containsText" dxfId="23" priority="13" operator="containsText" text="Not started (0%)">
      <formula>NOT(ISERROR(SEARCH("Not started (0%)",D8)))</formula>
    </cfRule>
    <cfRule type="cellIs" dxfId="22" priority="14" operator="between">
      <formula>0.1</formula>
      <formula>0.9</formula>
    </cfRule>
    <cfRule type="cellIs" dxfId="21" priority="15" operator="equal">
      <formula>1</formula>
    </cfRule>
  </conditionalFormatting>
  <conditionalFormatting sqref="D9:D23">
    <cfRule type="containsText" dxfId="17" priority="10" operator="containsText" text="Not started (0%)">
      <formula>NOT(ISERROR(SEARCH("Not started (0%)",D9)))</formula>
    </cfRule>
    <cfRule type="cellIs" dxfId="16" priority="11" operator="between">
      <formula>0.1</formula>
      <formula>0.9</formula>
    </cfRule>
    <cfRule type="cellIs" dxfId="15" priority="12" operator="equal">
      <formula>1</formula>
    </cfRule>
  </conditionalFormatting>
  <conditionalFormatting sqref="G24:G28">
    <cfRule type="containsText" dxfId="11" priority="7" operator="containsText" text="Not started (0%)">
      <formula>NOT(ISERROR(SEARCH("Not started (0%)",G24)))</formula>
    </cfRule>
    <cfRule type="cellIs" dxfId="10" priority="8" operator="between">
      <formula>0.1</formula>
      <formula>0.9</formula>
    </cfRule>
    <cfRule type="cellIs" dxfId="9" priority="9" operator="equal">
      <formula>1</formula>
    </cfRule>
  </conditionalFormatting>
  <conditionalFormatting sqref="G8">
    <cfRule type="containsText" dxfId="5" priority="1" operator="containsText" text="Not started (0%)">
      <formula>NOT(ISERROR(SEARCH("Not started (0%)",G8)))</formula>
    </cfRule>
    <cfRule type="cellIs" dxfId="4" priority="2" operator="between">
      <formula>0.1</formula>
      <formula>0.9</formula>
    </cfRule>
    <cfRule type="cellIs" dxfId="3" priority="3" operator="equal">
      <formula>1</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'[1]Answer Options'!#REF!</xm:f>
          </x14:formula1>
          <xm:sqref>E98:E113</xm:sqref>
        </x14:dataValidation>
        <x14:dataValidation type="list" allowBlank="1" showInputMessage="1" showErrorMessage="1">
          <x14:formula1>
            <xm:f>'[1]Answer Options'!#REF!</xm:f>
          </x14:formula1>
          <xm:sqref>C98:C113</xm:sqref>
        </x14:dataValidation>
        <x14:dataValidation type="list" allowBlank="1" showInputMessage="1" showErrorMessage="1">
          <x14:formula1>
            <xm:f>'[1]Answer Options'!#REF!</xm:f>
          </x14:formula1>
          <xm:sqref>D9:D28 G9:G28</xm:sqref>
        </x14:dataValidation>
        <x14:dataValidation type="list" allowBlank="1" showInputMessage="1" showErrorMessage="1">
          <x14:formula1>
            <xm:f>'[1]Answer Options'!#REF!</xm:f>
          </x14:formula1>
          <xm:sqref>E74:E91 E60:E72 E31:E58</xm:sqref>
        </x14:dataValidation>
        <x14:dataValidation type="list" allowBlank="1" showInputMessage="1" showErrorMessage="1">
          <x14:formula1>
            <xm:f>'[1]Answer Options'!#REF!</xm:f>
          </x14:formula1>
          <xm:sqref>D60:D72 D31:D58 D74:D91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82"/>
  <sheetViews>
    <sheetView showGridLines="0" zoomScale="85" zoomScaleNormal="85" workbookViewId="0"/>
  </sheetViews>
  <sheetFormatPr defaultRowHeight="15" x14ac:dyDescent="0.25"/>
  <cols>
    <col min="1" max="1" width="9.7109375" style="84" customWidth="1"/>
    <col min="2" max="2" width="10.7109375" style="84" customWidth="1"/>
    <col min="3" max="3" width="70.7109375" style="84" customWidth="1"/>
    <col min="4" max="5" width="35.7109375" style="84" customWidth="1"/>
    <col min="6" max="6" width="76.7109375" style="84" customWidth="1"/>
    <col min="7" max="7" width="41.28515625" style="84" customWidth="1"/>
    <col min="8" max="16384" width="9.140625" style="84"/>
  </cols>
  <sheetData>
    <row r="1" spans="2:7" ht="15.75" thickBot="1" x14ac:dyDescent="0.3"/>
    <row r="2" spans="2:7" x14ac:dyDescent="0.25">
      <c r="C2" s="149" t="s">
        <v>372</v>
      </c>
      <c r="D2" s="150"/>
      <c r="E2" s="150"/>
      <c r="F2" s="150"/>
      <c r="G2" s="151"/>
    </row>
    <row r="3" spans="2:7" x14ac:dyDescent="0.25">
      <c r="C3" s="152"/>
      <c r="D3" s="153"/>
      <c r="E3" s="153"/>
      <c r="F3" s="153"/>
      <c r="G3" s="154"/>
    </row>
    <row r="4" spans="2:7" ht="15.75" thickBot="1" x14ac:dyDescent="0.3">
      <c r="C4" s="155"/>
      <c r="D4" s="156"/>
      <c r="E4" s="156"/>
      <c r="F4" s="156"/>
      <c r="G4" s="157"/>
    </row>
    <row r="5" spans="2:7" ht="27" thickBot="1" x14ac:dyDescent="0.3">
      <c r="C5" s="91"/>
      <c r="D5" s="91"/>
      <c r="E5" s="91"/>
      <c r="F5" s="91"/>
      <c r="G5" s="91"/>
    </row>
    <row r="6" spans="2:7" ht="15.75" thickTop="1" x14ac:dyDescent="0.25">
      <c r="C6" s="142" t="s">
        <v>435</v>
      </c>
      <c r="D6" s="143"/>
      <c r="E6" s="143"/>
      <c r="F6" s="143"/>
      <c r="G6" s="144"/>
    </row>
    <row r="7" spans="2:7" ht="15.75" thickBot="1" x14ac:dyDescent="0.3">
      <c r="C7" s="145"/>
      <c r="D7" s="146"/>
      <c r="E7" s="146"/>
      <c r="F7" s="146"/>
      <c r="G7" s="147"/>
    </row>
    <row r="8" spans="2:7" ht="17.25" thickTop="1" thickBot="1" x14ac:dyDescent="0.3">
      <c r="C8" s="94" t="s">
        <v>281</v>
      </c>
      <c r="D8" s="94" t="s">
        <v>282</v>
      </c>
      <c r="E8" s="95"/>
      <c r="F8" s="94" t="s">
        <v>281</v>
      </c>
      <c r="G8" s="94" t="s">
        <v>282</v>
      </c>
    </row>
    <row r="9" spans="2:7" ht="16.5" thickTop="1" x14ac:dyDescent="0.25">
      <c r="B9" s="93">
        <v>1</v>
      </c>
      <c r="C9" s="85" t="s">
        <v>439</v>
      </c>
      <c r="D9" s="85" t="s">
        <v>283</v>
      </c>
      <c r="E9" s="93">
        <v>21</v>
      </c>
      <c r="F9" s="85"/>
      <c r="G9" s="85"/>
    </row>
    <row r="10" spans="2:7" ht="15.75" x14ac:dyDescent="0.25">
      <c r="B10" s="93">
        <v>2</v>
      </c>
      <c r="C10" s="85"/>
      <c r="D10" s="85"/>
      <c r="E10" s="93">
        <v>22</v>
      </c>
      <c r="F10" s="85"/>
      <c r="G10" s="85"/>
    </row>
    <row r="11" spans="2:7" ht="15.75" x14ac:dyDescent="0.25">
      <c r="B11" s="93">
        <v>3</v>
      </c>
      <c r="C11" s="85"/>
      <c r="D11" s="85"/>
      <c r="E11" s="93">
        <v>23</v>
      </c>
      <c r="F11" s="85"/>
      <c r="G11" s="85"/>
    </row>
    <row r="12" spans="2:7" ht="15.75" x14ac:dyDescent="0.25">
      <c r="B12" s="93">
        <v>4</v>
      </c>
      <c r="C12" s="85"/>
      <c r="D12" s="85"/>
      <c r="E12" s="93">
        <v>24</v>
      </c>
      <c r="F12" s="85"/>
      <c r="G12" s="85"/>
    </row>
    <row r="13" spans="2:7" ht="15.75" x14ac:dyDescent="0.25">
      <c r="B13" s="93">
        <v>5</v>
      </c>
      <c r="C13" s="85"/>
      <c r="D13" s="85"/>
      <c r="E13" s="93">
        <v>25</v>
      </c>
      <c r="F13" s="85"/>
      <c r="G13" s="85"/>
    </row>
    <row r="14" spans="2:7" ht="15.75" x14ac:dyDescent="0.25">
      <c r="B14" s="93">
        <v>6</v>
      </c>
      <c r="C14" s="85"/>
      <c r="D14" s="85"/>
      <c r="E14" s="93">
        <v>26</v>
      </c>
      <c r="F14" s="85"/>
      <c r="G14" s="85"/>
    </row>
    <row r="15" spans="2:7" ht="15.75" x14ac:dyDescent="0.25">
      <c r="B15" s="93">
        <v>7</v>
      </c>
      <c r="C15" s="85"/>
      <c r="D15" s="85"/>
      <c r="E15" s="93">
        <v>27</v>
      </c>
      <c r="F15" s="85"/>
      <c r="G15" s="85"/>
    </row>
    <row r="16" spans="2:7" ht="15.75" x14ac:dyDescent="0.25">
      <c r="B16" s="93">
        <v>8</v>
      </c>
      <c r="C16" s="85"/>
      <c r="D16" s="85"/>
      <c r="E16" s="93">
        <v>28</v>
      </c>
      <c r="F16" s="85"/>
      <c r="G16" s="85"/>
    </row>
    <row r="17" spans="2:7" ht="15.75" x14ac:dyDescent="0.25">
      <c r="B17" s="93">
        <v>9</v>
      </c>
      <c r="C17" s="85"/>
      <c r="D17" s="85"/>
      <c r="E17" s="93">
        <v>29</v>
      </c>
      <c r="F17" s="85"/>
      <c r="G17" s="85"/>
    </row>
    <row r="18" spans="2:7" ht="15.75" x14ac:dyDescent="0.25">
      <c r="B18" s="93">
        <v>10</v>
      </c>
      <c r="C18" s="85"/>
      <c r="D18" s="85"/>
      <c r="E18" s="93">
        <v>30</v>
      </c>
      <c r="F18" s="85"/>
      <c r="G18" s="85"/>
    </row>
    <row r="19" spans="2:7" ht="15.75" x14ac:dyDescent="0.25">
      <c r="B19" s="93">
        <v>11</v>
      </c>
      <c r="C19" s="85"/>
      <c r="D19" s="85"/>
      <c r="E19" s="93">
        <v>31</v>
      </c>
      <c r="F19" s="85"/>
      <c r="G19" s="85"/>
    </row>
    <row r="20" spans="2:7" ht="15.75" x14ac:dyDescent="0.25">
      <c r="B20" s="93">
        <v>12</v>
      </c>
      <c r="C20" s="85"/>
      <c r="D20" s="85"/>
      <c r="E20" s="93">
        <v>32</v>
      </c>
      <c r="F20" s="85"/>
      <c r="G20" s="85"/>
    </row>
    <row r="21" spans="2:7" ht="15.75" x14ac:dyDescent="0.25">
      <c r="B21" s="93">
        <v>13</v>
      </c>
      <c r="C21" s="85"/>
      <c r="D21" s="85"/>
      <c r="E21" s="93">
        <v>33</v>
      </c>
      <c r="F21" s="85"/>
      <c r="G21" s="85"/>
    </row>
    <row r="22" spans="2:7" ht="15.75" x14ac:dyDescent="0.25">
      <c r="B22" s="93">
        <v>14</v>
      </c>
      <c r="C22" s="85"/>
      <c r="D22" s="85"/>
      <c r="E22" s="93">
        <v>34</v>
      </c>
      <c r="F22" s="85"/>
      <c r="G22" s="85"/>
    </row>
    <row r="23" spans="2:7" ht="15.75" x14ac:dyDescent="0.25">
      <c r="B23" s="93">
        <v>15</v>
      </c>
      <c r="C23" s="85"/>
      <c r="D23" s="85"/>
      <c r="E23" s="93">
        <v>35</v>
      </c>
      <c r="F23" s="85"/>
      <c r="G23" s="85"/>
    </row>
    <row r="24" spans="2:7" ht="15.75" x14ac:dyDescent="0.25">
      <c r="B24" s="93">
        <v>16</v>
      </c>
      <c r="C24" s="85"/>
      <c r="D24" s="85"/>
      <c r="E24" s="93">
        <v>36</v>
      </c>
      <c r="F24" s="85"/>
      <c r="G24" s="85"/>
    </row>
    <row r="25" spans="2:7" ht="15.75" x14ac:dyDescent="0.25">
      <c r="B25" s="93">
        <v>17</v>
      </c>
      <c r="C25" s="85"/>
      <c r="D25" s="85"/>
      <c r="E25" s="93">
        <v>37</v>
      </c>
      <c r="F25" s="85"/>
      <c r="G25" s="85"/>
    </row>
    <row r="26" spans="2:7" ht="15.75" x14ac:dyDescent="0.25">
      <c r="B26" s="93">
        <v>18</v>
      </c>
      <c r="C26" s="85"/>
      <c r="D26" s="85"/>
      <c r="E26" s="93">
        <v>38</v>
      </c>
      <c r="F26" s="85"/>
      <c r="G26" s="85"/>
    </row>
    <row r="27" spans="2:7" ht="15.75" x14ac:dyDescent="0.25">
      <c r="B27" s="93">
        <v>19</v>
      </c>
      <c r="C27" s="85"/>
      <c r="D27" s="85"/>
      <c r="E27" s="93">
        <v>39</v>
      </c>
      <c r="F27" s="85"/>
      <c r="G27" s="85"/>
    </row>
    <row r="28" spans="2:7" ht="15.75" x14ac:dyDescent="0.25">
      <c r="B28" s="93">
        <v>20</v>
      </c>
      <c r="C28" s="85"/>
      <c r="D28" s="85"/>
      <c r="E28" s="93">
        <v>40</v>
      </c>
      <c r="F28" s="85"/>
      <c r="G28" s="85"/>
    </row>
    <row r="29" spans="2:7" ht="15.75" thickBot="1" x14ac:dyDescent="0.3"/>
    <row r="30" spans="2:7" ht="33" thickTop="1" thickBot="1" x14ac:dyDescent="0.3">
      <c r="C30" s="90" t="s">
        <v>315</v>
      </c>
      <c r="D30" s="89" t="s">
        <v>207</v>
      </c>
      <c r="E30" s="89" t="s">
        <v>359</v>
      </c>
      <c r="F30" s="89" t="s">
        <v>206</v>
      </c>
      <c r="G30" s="89" t="s">
        <v>10</v>
      </c>
    </row>
    <row r="31" spans="2:7" ht="118.5" customHeight="1" thickTop="1" x14ac:dyDescent="0.25">
      <c r="C31" s="87" t="s">
        <v>316</v>
      </c>
      <c r="D31" s="86">
        <v>1</v>
      </c>
      <c r="E31" s="85" t="s">
        <v>301</v>
      </c>
      <c r="F31" s="85" t="s">
        <v>451</v>
      </c>
      <c r="G31" s="85" t="str">
        <f t="shared" ref="G31:G36" si="0">IF(D31=25%,"Please indicate the timelines for the implementation of the standard",IF(OR(D31=50%,D31=75%),"Please indicate the final implementation date in the format MM - YYYY or Qx - YYYY"," "))</f>
        <v xml:space="preserve"> </v>
      </c>
    </row>
    <row r="32" spans="2:7" ht="118.5" customHeight="1" x14ac:dyDescent="0.25">
      <c r="C32" s="87" t="s">
        <v>384</v>
      </c>
      <c r="D32" s="86">
        <v>1</v>
      </c>
      <c r="E32" s="85" t="s">
        <v>301</v>
      </c>
      <c r="F32" s="85" t="s">
        <v>451</v>
      </c>
      <c r="G32" s="85" t="str">
        <f t="shared" si="0"/>
        <v xml:space="preserve"> </v>
      </c>
    </row>
    <row r="33" spans="3:7" ht="118.5" customHeight="1" x14ac:dyDescent="0.25">
      <c r="C33" s="87" t="s">
        <v>385</v>
      </c>
      <c r="D33" s="86">
        <v>1</v>
      </c>
      <c r="E33" s="85" t="s">
        <v>301</v>
      </c>
      <c r="F33" s="85" t="s">
        <v>451</v>
      </c>
      <c r="G33" s="85" t="str">
        <f t="shared" si="0"/>
        <v xml:space="preserve"> </v>
      </c>
    </row>
    <row r="34" spans="3:7" ht="118.5" customHeight="1" x14ac:dyDescent="0.25">
      <c r="C34" s="87" t="s">
        <v>386</v>
      </c>
      <c r="D34" s="86">
        <v>1</v>
      </c>
      <c r="E34" s="85" t="s">
        <v>301</v>
      </c>
      <c r="F34" s="85" t="s">
        <v>451</v>
      </c>
      <c r="G34" s="85" t="str">
        <f t="shared" si="0"/>
        <v xml:space="preserve"> </v>
      </c>
    </row>
    <row r="35" spans="3:7" ht="118.5" customHeight="1" x14ac:dyDescent="0.25">
      <c r="C35" s="87" t="s">
        <v>317</v>
      </c>
      <c r="D35" s="86">
        <v>1</v>
      </c>
      <c r="E35" s="85" t="s">
        <v>301</v>
      </c>
      <c r="F35" s="85" t="s">
        <v>451</v>
      </c>
      <c r="G35" s="85" t="str">
        <f t="shared" si="0"/>
        <v xml:space="preserve"> </v>
      </c>
    </row>
    <row r="36" spans="3:7" ht="118.5" customHeight="1" x14ac:dyDescent="0.25">
      <c r="C36" s="87" t="s">
        <v>318</v>
      </c>
      <c r="D36" s="86">
        <v>1</v>
      </c>
      <c r="E36" s="85" t="s">
        <v>301</v>
      </c>
      <c r="F36" s="85" t="s">
        <v>451</v>
      </c>
      <c r="G36" s="85" t="str">
        <f t="shared" si="0"/>
        <v xml:space="preserve"> </v>
      </c>
    </row>
    <row r="37" spans="3:7" ht="15.75" x14ac:dyDescent="0.25">
      <c r="C37" s="18" t="s">
        <v>319</v>
      </c>
      <c r="D37" s="4"/>
      <c r="E37" s="4"/>
      <c r="F37" s="97"/>
      <c r="G37" s="4"/>
    </row>
    <row r="38" spans="3:7" ht="171.75" customHeight="1" x14ac:dyDescent="0.25">
      <c r="C38" s="87" t="s">
        <v>320</v>
      </c>
      <c r="D38" s="86">
        <v>1</v>
      </c>
      <c r="E38" s="85" t="s">
        <v>301</v>
      </c>
      <c r="F38" s="85" t="s">
        <v>452</v>
      </c>
      <c r="G38" s="98"/>
    </row>
    <row r="39" spans="3:7" x14ac:dyDescent="0.25">
      <c r="C39" s="19" t="s">
        <v>321</v>
      </c>
      <c r="D39" s="4"/>
      <c r="E39" s="4"/>
      <c r="F39" s="97"/>
      <c r="G39" s="4"/>
    </row>
    <row r="40" spans="3:7" ht="140.25" x14ac:dyDescent="0.25">
      <c r="C40" s="99" t="s">
        <v>322</v>
      </c>
      <c r="D40" s="86">
        <v>0.75</v>
      </c>
      <c r="E40" s="85" t="s">
        <v>301</v>
      </c>
      <c r="F40" s="85" t="s">
        <v>453</v>
      </c>
      <c r="G40" s="98">
        <v>44531</v>
      </c>
    </row>
    <row r="41" spans="3:7" ht="114.75" x14ac:dyDescent="0.25">
      <c r="C41" s="99" t="s">
        <v>323</v>
      </c>
      <c r="D41" s="86">
        <v>0.75</v>
      </c>
      <c r="E41" s="85" t="s">
        <v>301</v>
      </c>
      <c r="F41" s="85" t="s">
        <v>453</v>
      </c>
      <c r="G41" s="98">
        <v>44531</v>
      </c>
    </row>
    <row r="42" spans="3:7" x14ac:dyDescent="0.25">
      <c r="C42" s="19" t="s">
        <v>324</v>
      </c>
      <c r="D42" s="4"/>
      <c r="E42" s="4"/>
      <c r="F42" s="97"/>
      <c r="G42" s="4"/>
    </row>
    <row r="43" spans="3:7" ht="146.25" customHeight="1" x14ac:dyDescent="0.25">
      <c r="C43" s="87" t="s">
        <v>387</v>
      </c>
      <c r="D43" s="86">
        <v>0.75</v>
      </c>
      <c r="E43" s="85" t="s">
        <v>301</v>
      </c>
      <c r="F43" s="85" t="s">
        <v>453</v>
      </c>
      <c r="G43" s="98">
        <v>44531</v>
      </c>
    </row>
    <row r="44" spans="3:7" ht="149.25" customHeight="1" x14ac:dyDescent="0.25">
      <c r="C44" s="87" t="s">
        <v>360</v>
      </c>
      <c r="D44" s="86">
        <v>0.75</v>
      </c>
      <c r="E44" s="85" t="s">
        <v>301</v>
      </c>
      <c r="F44" s="85" t="s">
        <v>453</v>
      </c>
      <c r="G44" s="98">
        <v>44531</v>
      </c>
    </row>
    <row r="45" spans="3:7" ht="150.75" customHeight="1" x14ac:dyDescent="0.25">
      <c r="C45" s="87" t="s">
        <v>361</v>
      </c>
      <c r="D45" s="86">
        <v>0.75</v>
      </c>
      <c r="E45" s="85" t="s">
        <v>301</v>
      </c>
      <c r="F45" s="85" t="s">
        <v>453</v>
      </c>
      <c r="G45" s="98">
        <v>44531</v>
      </c>
    </row>
    <row r="46" spans="3:7" ht="188.25" customHeight="1" x14ac:dyDescent="0.25">
      <c r="C46" s="87" t="s">
        <v>326</v>
      </c>
      <c r="D46" s="86">
        <v>0.75</v>
      </c>
      <c r="E46" s="85" t="s">
        <v>301</v>
      </c>
      <c r="F46" s="85" t="s">
        <v>454</v>
      </c>
      <c r="G46" s="98">
        <v>44531</v>
      </c>
    </row>
    <row r="47" spans="3:7" ht="147.75" customHeight="1" x14ac:dyDescent="0.25">
      <c r="C47" s="87" t="s">
        <v>325</v>
      </c>
      <c r="D47" s="86">
        <v>0.75</v>
      </c>
      <c r="E47" s="85" t="s">
        <v>301</v>
      </c>
      <c r="F47" s="85" t="s">
        <v>453</v>
      </c>
      <c r="G47" s="98">
        <v>44531</v>
      </c>
    </row>
    <row r="48" spans="3:7" ht="15.75" x14ac:dyDescent="0.25">
      <c r="C48" s="18" t="s">
        <v>327</v>
      </c>
      <c r="D48" s="4"/>
      <c r="E48" s="4"/>
      <c r="F48" s="97"/>
      <c r="G48" s="4"/>
    </row>
    <row r="49" spans="3:7" ht="153.75" customHeight="1" x14ac:dyDescent="0.25">
      <c r="C49" s="87" t="s">
        <v>328</v>
      </c>
      <c r="D49" s="86">
        <v>0.75</v>
      </c>
      <c r="E49" s="85" t="s">
        <v>301</v>
      </c>
      <c r="F49" s="85" t="s">
        <v>453</v>
      </c>
      <c r="G49" s="98">
        <v>44531</v>
      </c>
    </row>
    <row r="50" spans="3:7" ht="167.25" customHeight="1" x14ac:dyDescent="0.25">
      <c r="C50" s="87" t="s">
        <v>329</v>
      </c>
      <c r="D50" s="86">
        <v>0.75</v>
      </c>
      <c r="E50" s="85" t="s">
        <v>301</v>
      </c>
      <c r="F50" s="85" t="s">
        <v>453</v>
      </c>
      <c r="G50" s="98">
        <v>44531</v>
      </c>
    </row>
    <row r="51" spans="3:7" ht="15.75" x14ac:dyDescent="0.25">
      <c r="C51" s="18" t="s">
        <v>330</v>
      </c>
      <c r="D51" s="4"/>
      <c r="E51" s="4"/>
      <c r="F51" s="97"/>
      <c r="G51" s="4"/>
    </row>
    <row r="52" spans="3:7" ht="275.25" customHeight="1" x14ac:dyDescent="0.25">
      <c r="C52" s="87" t="s">
        <v>331</v>
      </c>
      <c r="D52" s="86">
        <v>0.75</v>
      </c>
      <c r="E52" s="85"/>
      <c r="F52" s="85" t="s">
        <v>453</v>
      </c>
      <c r="G52" s="98">
        <v>44531</v>
      </c>
    </row>
    <row r="53" spans="3:7" ht="156" customHeight="1" x14ac:dyDescent="0.25">
      <c r="C53" s="87" t="s">
        <v>332</v>
      </c>
      <c r="D53" s="86">
        <v>0.75</v>
      </c>
      <c r="E53" s="85" t="s">
        <v>300</v>
      </c>
      <c r="F53" s="85" t="s">
        <v>453</v>
      </c>
      <c r="G53" s="98">
        <v>44531</v>
      </c>
    </row>
    <row r="54" spans="3:7" ht="152.25" customHeight="1" x14ac:dyDescent="0.25">
      <c r="C54" s="87" t="s">
        <v>333</v>
      </c>
      <c r="D54" s="86">
        <v>0.75</v>
      </c>
      <c r="E54" s="85" t="s">
        <v>300</v>
      </c>
      <c r="F54" s="85" t="s">
        <v>453</v>
      </c>
      <c r="G54" s="98">
        <v>44531</v>
      </c>
    </row>
    <row r="55" spans="3:7" ht="171.75" customHeight="1" x14ac:dyDescent="0.25">
      <c r="C55" s="87" t="s">
        <v>334</v>
      </c>
      <c r="D55" s="86">
        <v>0.75</v>
      </c>
      <c r="E55" s="85" t="s">
        <v>300</v>
      </c>
      <c r="F55" s="85" t="s">
        <v>454</v>
      </c>
      <c r="G55" s="98">
        <v>44531</v>
      </c>
    </row>
    <row r="56" spans="3:7" ht="195.75" customHeight="1" x14ac:dyDescent="0.25">
      <c r="C56" s="87" t="s">
        <v>335</v>
      </c>
      <c r="D56" s="86">
        <v>0.75</v>
      </c>
      <c r="E56" s="85" t="s">
        <v>300</v>
      </c>
      <c r="F56" s="85" t="s">
        <v>453</v>
      </c>
      <c r="G56" s="98">
        <v>44531</v>
      </c>
    </row>
    <row r="57" spans="3:7" ht="15.75" x14ac:dyDescent="0.25">
      <c r="C57" s="18" t="s">
        <v>378</v>
      </c>
      <c r="D57" s="4"/>
      <c r="E57" s="4"/>
      <c r="F57" s="4"/>
      <c r="G57" s="4"/>
    </row>
    <row r="58" spans="3:7" ht="25.5" x14ac:dyDescent="0.25">
      <c r="C58" s="99" t="s">
        <v>373</v>
      </c>
      <c r="D58" s="100" t="s">
        <v>431</v>
      </c>
      <c r="E58" s="101" t="s">
        <v>301</v>
      </c>
      <c r="F58" s="101" t="s">
        <v>455</v>
      </c>
      <c r="G58" s="85"/>
    </row>
    <row r="59" spans="3:7" ht="76.5" x14ac:dyDescent="0.25">
      <c r="C59" s="99" t="s">
        <v>388</v>
      </c>
      <c r="D59" s="100" t="s">
        <v>431</v>
      </c>
      <c r="E59" s="101" t="s">
        <v>300</v>
      </c>
      <c r="F59" s="101" t="s">
        <v>456</v>
      </c>
      <c r="G59" s="85" t="s">
        <v>433</v>
      </c>
    </row>
    <row r="60" spans="3:7" x14ac:dyDescent="0.25">
      <c r="C60" s="178" t="s">
        <v>379</v>
      </c>
      <c r="D60" s="179"/>
      <c r="E60" s="179"/>
      <c r="F60" s="179"/>
      <c r="G60" s="180"/>
    </row>
    <row r="61" spans="3:7" ht="15.75" thickBot="1" x14ac:dyDescent="0.3"/>
    <row r="62" spans="3:7" x14ac:dyDescent="0.25">
      <c r="C62" s="149" t="s">
        <v>391</v>
      </c>
      <c r="D62" s="150"/>
      <c r="E62" s="150"/>
      <c r="F62" s="150"/>
      <c r="G62" s="151"/>
    </row>
    <row r="63" spans="3:7" x14ac:dyDescent="0.25">
      <c r="C63" s="152"/>
      <c r="D63" s="153"/>
      <c r="E63" s="153"/>
      <c r="F63" s="153"/>
      <c r="G63" s="154"/>
    </row>
    <row r="64" spans="3:7" ht="15.75" thickBot="1" x14ac:dyDescent="0.3">
      <c r="C64" s="155"/>
      <c r="D64" s="156"/>
      <c r="E64" s="156"/>
      <c r="F64" s="156"/>
      <c r="G64" s="157"/>
    </row>
    <row r="65" spans="3:7" ht="15.75" thickBot="1" x14ac:dyDescent="0.3"/>
    <row r="66" spans="3:7" ht="17.25" thickTop="1" thickBot="1" x14ac:dyDescent="0.3">
      <c r="C66" s="89" t="s">
        <v>392</v>
      </c>
      <c r="D66" s="89" t="s">
        <v>393</v>
      </c>
      <c r="E66" s="89" t="s">
        <v>1</v>
      </c>
      <c r="F66" s="167" t="s">
        <v>394</v>
      </c>
      <c r="G66" s="168"/>
    </row>
    <row r="67" spans="3:7" ht="15.75" thickTop="1" x14ac:dyDescent="0.25">
      <c r="C67" s="88"/>
      <c r="D67" s="88"/>
      <c r="E67" s="88"/>
      <c r="F67" s="148"/>
      <c r="G67" s="148"/>
    </row>
    <row r="68" spans="3:7" x14ac:dyDescent="0.25">
      <c r="C68" s="88"/>
      <c r="D68" s="88"/>
      <c r="E68" s="88"/>
      <c r="F68" s="141"/>
      <c r="G68" s="141"/>
    </row>
    <row r="69" spans="3:7" x14ac:dyDescent="0.25">
      <c r="C69" s="88"/>
      <c r="D69" s="88"/>
      <c r="E69" s="88"/>
      <c r="F69" s="141"/>
      <c r="G69" s="141"/>
    </row>
    <row r="70" spans="3:7" x14ac:dyDescent="0.25">
      <c r="C70" s="88"/>
      <c r="D70" s="88"/>
      <c r="E70" s="88"/>
      <c r="F70" s="141"/>
      <c r="G70" s="141"/>
    </row>
    <row r="71" spans="3:7" x14ac:dyDescent="0.25">
      <c r="C71" s="88"/>
      <c r="D71" s="88"/>
      <c r="E71" s="88"/>
      <c r="F71" s="141"/>
      <c r="G71" s="141"/>
    </row>
    <row r="72" spans="3:7" x14ac:dyDescent="0.25">
      <c r="C72" s="88"/>
      <c r="D72" s="88"/>
      <c r="E72" s="88"/>
      <c r="F72" s="141"/>
      <c r="G72" s="141"/>
    </row>
    <row r="73" spans="3:7" x14ac:dyDescent="0.25">
      <c r="C73" s="88"/>
      <c r="D73" s="88"/>
      <c r="E73" s="88"/>
      <c r="F73" s="141"/>
      <c r="G73" s="141"/>
    </row>
    <row r="74" spans="3:7" x14ac:dyDescent="0.25">
      <c r="C74" s="88"/>
      <c r="D74" s="88"/>
      <c r="E74" s="88"/>
      <c r="F74" s="141"/>
      <c r="G74" s="141"/>
    </row>
    <row r="75" spans="3:7" x14ac:dyDescent="0.25">
      <c r="C75" s="88"/>
      <c r="D75" s="88"/>
      <c r="E75" s="88"/>
      <c r="F75" s="141"/>
      <c r="G75" s="141"/>
    </row>
    <row r="76" spans="3:7" x14ac:dyDescent="0.25">
      <c r="C76" s="88"/>
      <c r="D76" s="88"/>
      <c r="E76" s="88"/>
      <c r="F76" s="141"/>
      <c r="G76" s="141"/>
    </row>
    <row r="77" spans="3:7" x14ac:dyDescent="0.25">
      <c r="C77" s="88"/>
      <c r="D77" s="88"/>
      <c r="E77" s="88"/>
      <c r="F77" s="141"/>
      <c r="G77" s="141"/>
    </row>
    <row r="78" spans="3:7" x14ac:dyDescent="0.25">
      <c r="C78" s="88"/>
      <c r="D78" s="88"/>
      <c r="E78" s="88"/>
      <c r="F78" s="141"/>
      <c r="G78" s="141"/>
    </row>
    <row r="79" spans="3:7" x14ac:dyDescent="0.25">
      <c r="C79" s="88"/>
      <c r="D79" s="88"/>
      <c r="E79" s="88"/>
      <c r="F79" s="141"/>
      <c r="G79" s="141"/>
    </row>
    <row r="80" spans="3:7" x14ac:dyDescent="0.25">
      <c r="C80" s="88"/>
      <c r="D80" s="88"/>
      <c r="E80" s="88"/>
      <c r="F80" s="141"/>
      <c r="G80" s="141"/>
    </row>
    <row r="81" spans="3:7" x14ac:dyDescent="0.25">
      <c r="C81" s="88"/>
      <c r="D81" s="88"/>
      <c r="E81" s="88"/>
      <c r="F81" s="141"/>
      <c r="G81" s="141"/>
    </row>
    <row r="82" spans="3:7" x14ac:dyDescent="0.25">
      <c r="C82" s="88"/>
      <c r="D82" s="88"/>
      <c r="E82" s="88"/>
      <c r="F82" s="141"/>
      <c r="G82" s="141"/>
    </row>
  </sheetData>
  <mergeCells count="21">
    <mergeCell ref="F71:G71"/>
    <mergeCell ref="C2:G4"/>
    <mergeCell ref="C60:G60"/>
    <mergeCell ref="C62:G64"/>
    <mergeCell ref="F66:G66"/>
    <mergeCell ref="F82:G82"/>
    <mergeCell ref="C6:G7"/>
    <mergeCell ref="F77:G77"/>
    <mergeCell ref="F78:G78"/>
    <mergeCell ref="F79:G79"/>
    <mergeCell ref="F80:G80"/>
    <mergeCell ref="F81:G81"/>
    <mergeCell ref="F72:G72"/>
    <mergeCell ref="F73:G73"/>
    <mergeCell ref="F74:G74"/>
    <mergeCell ref="F75:G75"/>
    <mergeCell ref="F76:G76"/>
    <mergeCell ref="F67:G67"/>
    <mergeCell ref="F68:G68"/>
    <mergeCell ref="F69:G69"/>
    <mergeCell ref="F70:G70"/>
  </mergeCells>
  <conditionalFormatting sqref="E58:G58 E48:G48 E51:G51 E53:E56 G52:G56 E31:G42 F43:G47 F49:G50">
    <cfRule type="beginsWith" dxfId="151" priority="72" operator="beginsWith" text="Please">
      <formula>LEFT(E31,LEN("Please"))="Please"</formula>
    </cfRule>
  </conditionalFormatting>
  <conditionalFormatting sqref="D58 D48 D51 D31:D42">
    <cfRule type="cellIs" dxfId="150" priority="69" operator="equal">
      <formula>1</formula>
    </cfRule>
    <cfRule type="containsText" dxfId="149" priority="70" operator="containsText" text="Not started (0%)">
      <formula>NOT(ISERROR(SEARCH("Not started (0%)",D31)))</formula>
    </cfRule>
    <cfRule type="cellIs" dxfId="148" priority="71" operator="between">
      <formula>0.1</formula>
      <formula>0.9</formula>
    </cfRule>
  </conditionalFormatting>
  <conditionalFormatting sqref="E57:G57">
    <cfRule type="beginsWith" dxfId="147" priority="68" operator="beginsWith" text="Please">
      <formula>LEFT(E57,LEN("Please"))="Please"</formula>
    </cfRule>
  </conditionalFormatting>
  <conditionalFormatting sqref="D57">
    <cfRule type="cellIs" dxfId="146" priority="65" operator="equal">
      <formula>1</formula>
    </cfRule>
    <cfRule type="containsText" dxfId="145" priority="66" operator="containsText" text="Not started (0%)">
      <formula>NOT(ISERROR(SEARCH("Not started (0%)",D57)))</formula>
    </cfRule>
    <cfRule type="cellIs" dxfId="144" priority="67" operator="between">
      <formula>0.1</formula>
      <formula>0.9</formula>
    </cfRule>
  </conditionalFormatting>
  <conditionalFormatting sqref="C66:F66">
    <cfRule type="beginsWith" dxfId="143" priority="64" operator="beginsWith" text="Please">
      <formula>LEFT(C66,LEN("Please"))="Please"</formula>
    </cfRule>
  </conditionalFormatting>
  <conditionalFormatting sqref="C66:F66">
    <cfRule type="containsText" dxfId="142" priority="61" operator="containsText" text="Not started (0%)">
      <formula>NOT(ISERROR(SEARCH("Not started (0%)",C66)))</formula>
    </cfRule>
    <cfRule type="cellIs" dxfId="141" priority="62" operator="between">
      <formula>0.1</formula>
      <formula>0.9</formula>
    </cfRule>
    <cfRule type="cellIs" dxfId="140" priority="63" operator="equal">
      <formula>1</formula>
    </cfRule>
  </conditionalFormatting>
  <conditionalFormatting sqref="C67:F67">
    <cfRule type="beginsWith" dxfId="139" priority="60" operator="beginsWith" text="Please">
      <formula>LEFT(C67,LEN("Please"))="Please"</formula>
    </cfRule>
  </conditionalFormatting>
  <conditionalFormatting sqref="C68:E82">
    <cfRule type="beginsWith" dxfId="138" priority="59" operator="beginsWith" text="Please">
      <formula>LEFT(C68,LEN("Please"))="Please"</formula>
    </cfRule>
  </conditionalFormatting>
  <conditionalFormatting sqref="F68">
    <cfRule type="beginsWith" dxfId="137" priority="58" operator="beginsWith" text="Please">
      <formula>LEFT(F68,LEN("Please"))="Please"</formula>
    </cfRule>
  </conditionalFormatting>
  <conditionalFormatting sqref="F69">
    <cfRule type="beginsWith" dxfId="136" priority="57" operator="beginsWith" text="Please">
      <formula>LEFT(F69,LEN("Please"))="Please"</formula>
    </cfRule>
  </conditionalFormatting>
  <conditionalFormatting sqref="F70">
    <cfRule type="beginsWith" dxfId="135" priority="56" operator="beginsWith" text="Please">
      <formula>LEFT(F70,LEN("Please"))="Please"</formula>
    </cfRule>
  </conditionalFormatting>
  <conditionalFormatting sqref="F71">
    <cfRule type="beginsWith" dxfId="134" priority="55" operator="beginsWith" text="Please">
      <formula>LEFT(F71,LEN("Please"))="Please"</formula>
    </cfRule>
  </conditionalFormatting>
  <conditionalFormatting sqref="F72">
    <cfRule type="beginsWith" dxfId="133" priority="54" operator="beginsWith" text="Please">
      <formula>LEFT(F72,LEN("Please"))="Please"</formula>
    </cfRule>
  </conditionalFormatting>
  <conditionalFormatting sqref="F73">
    <cfRule type="beginsWith" dxfId="132" priority="53" operator="beginsWith" text="Please">
      <formula>LEFT(F73,LEN("Please"))="Please"</formula>
    </cfRule>
  </conditionalFormatting>
  <conditionalFormatting sqref="F74">
    <cfRule type="beginsWith" dxfId="131" priority="52" operator="beginsWith" text="Please">
      <formula>LEFT(F74,LEN("Please"))="Please"</formula>
    </cfRule>
  </conditionalFormatting>
  <conditionalFormatting sqref="F75">
    <cfRule type="beginsWith" dxfId="130" priority="51" operator="beginsWith" text="Please">
      <formula>LEFT(F75,LEN("Please"))="Please"</formula>
    </cfRule>
  </conditionalFormatting>
  <conditionalFormatting sqref="F76">
    <cfRule type="beginsWith" dxfId="129" priority="50" operator="beginsWith" text="Please">
      <formula>LEFT(F76,LEN("Please"))="Please"</formula>
    </cfRule>
  </conditionalFormatting>
  <conditionalFormatting sqref="F77">
    <cfRule type="beginsWith" dxfId="128" priority="49" operator="beginsWith" text="Please">
      <formula>LEFT(F77,LEN("Please"))="Please"</formula>
    </cfRule>
  </conditionalFormatting>
  <conditionalFormatting sqref="F78">
    <cfRule type="beginsWith" dxfId="127" priority="48" operator="beginsWith" text="Please">
      <formula>LEFT(F78,LEN("Please"))="Please"</formula>
    </cfRule>
  </conditionalFormatting>
  <conditionalFormatting sqref="F79">
    <cfRule type="beginsWith" dxfId="126" priority="47" operator="beginsWith" text="Please">
      <formula>LEFT(F79,LEN("Please"))="Please"</formula>
    </cfRule>
  </conditionalFormatting>
  <conditionalFormatting sqref="F80">
    <cfRule type="beginsWith" dxfId="125" priority="46" operator="beginsWith" text="Please">
      <formula>LEFT(F80,LEN("Please"))="Please"</formula>
    </cfRule>
  </conditionalFormatting>
  <conditionalFormatting sqref="F81">
    <cfRule type="beginsWith" dxfId="124" priority="45" operator="beginsWith" text="Please">
      <formula>LEFT(F81,LEN("Please"))="Please"</formula>
    </cfRule>
  </conditionalFormatting>
  <conditionalFormatting sqref="F82">
    <cfRule type="beginsWith" dxfId="123" priority="44" operator="beginsWith" text="Please">
      <formula>LEFT(F82,LEN("Please"))="Please"</formula>
    </cfRule>
  </conditionalFormatting>
  <conditionalFormatting sqref="G9:G23">
    <cfRule type="containsText" dxfId="122" priority="32" operator="containsText" text="Not started (0%)">
      <formula>NOT(ISERROR(SEARCH("Not started (0%)",G9)))</formula>
    </cfRule>
    <cfRule type="cellIs" dxfId="121" priority="33" operator="between">
      <formula>0.1</formula>
      <formula>0.9</formula>
    </cfRule>
    <cfRule type="cellIs" dxfId="120" priority="34" operator="equal">
      <formula>1</formula>
    </cfRule>
  </conditionalFormatting>
  <conditionalFormatting sqref="D24:D28 D8">
    <cfRule type="containsText" dxfId="119" priority="41" operator="containsText" text="Not started (0%)">
      <formula>NOT(ISERROR(SEARCH("Not started (0%)",D8)))</formula>
    </cfRule>
    <cfRule type="cellIs" dxfId="118" priority="42" operator="between">
      <formula>0.1</formula>
      <formula>0.9</formula>
    </cfRule>
    <cfRule type="cellIs" dxfId="117" priority="43" operator="equal">
      <formula>1</formula>
    </cfRule>
  </conditionalFormatting>
  <conditionalFormatting sqref="D9:D23">
    <cfRule type="containsText" dxfId="116" priority="38" operator="containsText" text="Not started (0%)">
      <formula>NOT(ISERROR(SEARCH("Not started (0%)",D9)))</formula>
    </cfRule>
    <cfRule type="cellIs" dxfId="115" priority="39" operator="between">
      <formula>0.1</formula>
      <formula>0.9</formula>
    </cfRule>
    <cfRule type="cellIs" dxfId="114" priority="40" operator="equal">
      <formula>1</formula>
    </cfRule>
  </conditionalFormatting>
  <conditionalFormatting sqref="G24:G28">
    <cfRule type="containsText" dxfId="113" priority="35" operator="containsText" text="Not started (0%)">
      <formula>NOT(ISERROR(SEARCH("Not started (0%)",G24)))</formula>
    </cfRule>
    <cfRule type="cellIs" dxfId="112" priority="36" operator="between">
      <formula>0.1</formula>
      <formula>0.9</formula>
    </cfRule>
    <cfRule type="cellIs" dxfId="111" priority="37" operator="equal">
      <formula>1</formula>
    </cfRule>
  </conditionalFormatting>
  <conditionalFormatting sqref="G8">
    <cfRule type="containsText" dxfId="110" priority="29" operator="containsText" text="Not started (0%)">
      <formula>NOT(ISERROR(SEARCH("Not started (0%)",G8)))</formula>
    </cfRule>
    <cfRule type="cellIs" dxfId="109" priority="30" operator="between">
      <formula>0.1</formula>
      <formula>0.9</formula>
    </cfRule>
    <cfRule type="cellIs" dxfId="108" priority="31" operator="equal">
      <formula>1</formula>
    </cfRule>
  </conditionalFormatting>
  <conditionalFormatting sqref="E59:G59">
    <cfRule type="beginsWith" dxfId="107" priority="28" operator="beginsWith" text="Please">
      <formula>LEFT(E59,LEN("Please"))="Please"</formula>
    </cfRule>
  </conditionalFormatting>
  <conditionalFormatting sqref="D59">
    <cfRule type="cellIs" dxfId="106" priority="25" operator="equal">
      <formula>1</formula>
    </cfRule>
    <cfRule type="containsText" dxfId="105" priority="26" operator="containsText" text="Not started (0%)">
      <formula>NOT(ISERROR(SEARCH("Not started (0%)",D59)))</formula>
    </cfRule>
    <cfRule type="cellIs" dxfId="104" priority="27" operator="between">
      <formula>0.1</formula>
      <formula>0.9</formula>
    </cfRule>
  </conditionalFormatting>
  <conditionalFormatting sqref="E43:E44">
    <cfRule type="beginsWith" dxfId="103" priority="24" operator="beginsWith" text="Please">
      <formula>LEFT(E43,LEN("Please"))="Please"</formula>
    </cfRule>
  </conditionalFormatting>
  <conditionalFormatting sqref="E45">
    <cfRule type="beginsWith" dxfId="102" priority="23" operator="beginsWith" text="Please">
      <formula>LEFT(E45,LEN("Please"))="Please"</formula>
    </cfRule>
  </conditionalFormatting>
  <conditionalFormatting sqref="E46">
    <cfRule type="beginsWith" dxfId="101" priority="22" operator="beginsWith" text="Please">
      <formula>LEFT(E46,LEN("Please"))="Please"</formula>
    </cfRule>
  </conditionalFormatting>
  <conditionalFormatting sqref="E47">
    <cfRule type="beginsWith" dxfId="100" priority="21" operator="beginsWith" text="Please">
      <formula>LEFT(E47,LEN("Please"))="Please"</formula>
    </cfRule>
  </conditionalFormatting>
  <conditionalFormatting sqref="E49">
    <cfRule type="beginsWith" dxfId="99" priority="20" operator="beginsWith" text="Please">
      <formula>LEFT(E49,LEN("Please"))="Please"</formula>
    </cfRule>
  </conditionalFormatting>
  <conditionalFormatting sqref="E50">
    <cfRule type="beginsWith" dxfId="98" priority="19" operator="beginsWith" text="Please">
      <formula>LEFT(E50,LEN("Please"))="Please"</formula>
    </cfRule>
  </conditionalFormatting>
  <conditionalFormatting sqref="D52">
    <cfRule type="cellIs" dxfId="97" priority="16" operator="equal">
      <formula>1</formula>
    </cfRule>
    <cfRule type="containsText" dxfId="96" priority="17" operator="containsText" text="Not started (0%)">
      <formula>NOT(ISERROR(SEARCH("Not started (0%)",D52)))</formula>
    </cfRule>
    <cfRule type="cellIs" dxfId="95" priority="18" operator="between">
      <formula>0.1</formula>
      <formula>0.9</formula>
    </cfRule>
  </conditionalFormatting>
  <conditionalFormatting sqref="E52">
    <cfRule type="beginsWith" dxfId="94" priority="15" operator="beginsWith" text="Please">
      <formula>LEFT(E52,LEN("Please"))="Please"</formula>
    </cfRule>
  </conditionalFormatting>
  <conditionalFormatting sqref="D53:D56">
    <cfRule type="cellIs" dxfId="93" priority="12" operator="equal">
      <formula>1</formula>
    </cfRule>
    <cfRule type="containsText" dxfId="92" priority="13" operator="containsText" text="Not started (0%)">
      <formula>NOT(ISERROR(SEARCH("Not started (0%)",D53)))</formula>
    </cfRule>
    <cfRule type="cellIs" dxfId="91" priority="14" operator="between">
      <formula>0.1</formula>
      <formula>0.9</formula>
    </cfRule>
  </conditionalFormatting>
  <conditionalFormatting sqref="D43:D47">
    <cfRule type="cellIs" dxfId="90" priority="9" operator="equal">
      <formula>1</formula>
    </cfRule>
    <cfRule type="containsText" dxfId="89" priority="10" operator="containsText" text="Not started (0%)">
      <formula>NOT(ISERROR(SEARCH("Not started (0%)",D43)))</formula>
    </cfRule>
    <cfRule type="cellIs" dxfId="88" priority="11" operator="between">
      <formula>0.1</formula>
      <formula>0.9</formula>
    </cfRule>
  </conditionalFormatting>
  <conditionalFormatting sqref="D49:D50">
    <cfRule type="cellIs" dxfId="87" priority="6" operator="equal">
      <formula>1</formula>
    </cfRule>
    <cfRule type="containsText" dxfId="86" priority="7" operator="containsText" text="Not started (0%)">
      <formula>NOT(ISERROR(SEARCH("Not started (0%)",D49)))</formula>
    </cfRule>
    <cfRule type="cellIs" dxfId="85" priority="8" operator="between">
      <formula>0.1</formula>
      <formula>0.9</formula>
    </cfRule>
  </conditionalFormatting>
  <conditionalFormatting sqref="F55">
    <cfRule type="beginsWith" dxfId="84" priority="5" operator="beginsWith" text="Please">
      <formula>LEFT(F55,LEN("Please"))="Please"</formula>
    </cfRule>
  </conditionalFormatting>
  <conditionalFormatting sqref="F52">
    <cfRule type="beginsWith" dxfId="83" priority="4" operator="beginsWith" text="Please">
      <formula>LEFT(F52,LEN("Please"))="Please"</formula>
    </cfRule>
  </conditionalFormatting>
  <conditionalFormatting sqref="F53">
    <cfRule type="beginsWith" dxfId="82" priority="3" operator="beginsWith" text="Please">
      <formula>LEFT(F53,LEN("Please"))="Please"</formula>
    </cfRule>
  </conditionalFormatting>
  <conditionalFormatting sqref="F54">
    <cfRule type="beginsWith" dxfId="81" priority="2" operator="beginsWith" text="Please">
      <formula>LEFT(F54,LEN("Please"))="Please"</formula>
    </cfRule>
  </conditionalFormatting>
  <conditionalFormatting sqref="F56">
    <cfRule type="beginsWith" dxfId="80" priority="1" operator="beginsWith" text="Please">
      <formula>LEFT(F56,LEN("Please"))="Please"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'[1]Answer Options'!#REF!</xm:f>
          </x14:formula1>
          <xm:sqref>D58:D59</xm:sqref>
        </x14:dataValidation>
        <x14:dataValidation type="list" allowBlank="1" showInputMessage="1" showErrorMessage="1">
          <x14:formula1>
            <xm:f>'[1]Answer Options'!#REF!</xm:f>
          </x14:formula1>
          <xm:sqref>E67:E82</xm:sqref>
        </x14:dataValidation>
        <x14:dataValidation type="list" allowBlank="1" showInputMessage="1" showErrorMessage="1">
          <x14:formula1>
            <xm:f>'[1]Answer Options'!#REF!</xm:f>
          </x14:formula1>
          <xm:sqref>C67:C82</xm:sqref>
        </x14:dataValidation>
        <x14:dataValidation type="list" allowBlank="1" showInputMessage="1" showErrorMessage="1">
          <x14:formula1>
            <xm:f>'[1]Answer Options'!#REF!</xm:f>
          </x14:formula1>
          <xm:sqref>D9:D28 G9:G28</xm:sqref>
        </x14:dataValidation>
        <x14:dataValidation type="list" allowBlank="1" showInputMessage="1" showErrorMessage="1">
          <x14:formula1>
            <xm:f>'[1]Answer Options'!#REF!</xm:f>
          </x14:formula1>
          <xm:sqref>D43:D47 D38 D31:D36 D49:D50 D52:D56 D40:D41</xm:sqref>
        </x14:dataValidation>
        <x14:dataValidation type="list" allowBlank="1" showInputMessage="1" showErrorMessage="1">
          <x14:formula1>
            <xm:f>'[1]Answer Options'!#REF!</xm:f>
          </x14:formula1>
          <xm:sqref>E49:E50 E58:E59 E31:E36 E38 E40:E41 E43:E47 E52:E56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 ma:contentTypeID="0x010100C99F32645853284EB835B50D610223A10100D6A2C7382CDBB447BB9E0B604867D2CC" ma:contentTypeVersion="5" ma:contentTypeDescription="" ma:contentTypeScope="" ma:versionID="7fc95f7d6e623f73c418086c52dc9bbd">
  <xsd:schema xmlns:xsd="http://www.w3.org/2001/XMLSchema" xmlns:xs="http://www.w3.org/2001/XMLSchema" xmlns:p="http://schemas.microsoft.com/office/2006/metadata/properties" xmlns:ns1="http://schemas.microsoft.com/sharepoint/v3" xmlns:ns2="a029a951-197a-4454-90a0-4e8ba8bb2239" targetNamespace="http://schemas.microsoft.com/office/2006/metadata/properties" ma:root="true" ma:fieldsID="5c771f9606fec02c7ab0ea2cd6a1fd7f" ns1:_="" ns2:_="">
    <xsd:import namespace="http://schemas.microsoft.com/sharepoint/v3"/>
    <xsd:import namespace="a029a951-197a-4454-90a0-4e8ba8bb2239"/>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Ref xmlns="a029a951-197a-4454-90a0-4e8ba8bb2239"/>
    <RoutingEnabled xmlns="http://schemas.microsoft.com/sharepoint/v3"/>
    <URL xmlns="http://schemas.microsoft.com/sharepoint/v3">
      <Url xsi:nil="true"/>
      <Description xsi:nil="true"/>
    </URL>
    <AModifiedBy xmlns="a029a951-197a-4454-90a0-4e8ba8bb2239">Siorou Vassiliki</AModifiedBy>
    <AModified xmlns="a029a951-197a-4454-90a0-4e8ba8bb2239">2021-10-06T10:33:45+00:00</AModified>
    <AlternateText xmlns="a029a951-197a-4454-90a0-4e8ba8bb2239" xsi:nil="true"/>
    <AID xmlns="a029a951-197a-4454-90a0-4e8ba8bb2239">113</AID>
    <ACreated xmlns="a029a951-197a-4454-90a0-4e8ba8bb2239">2021-09-22T12:41:19+00:00</ACreated>
    <CEID xmlns="a029a951-197a-4454-90a0-4e8ba8bb2239" xsi:nil="true"/>
    <ACreatedBy xmlns="a029a951-197a-4454-90a0-4e8ba8bb2239">Siorou Vassiliki</ACreatedBy>
    <AVersion xmlns="a029a951-197a-4454-90a0-4e8ba8bb2239">3.0</AVersion>
  </documentManagement>
</p:properties>
</file>

<file path=customXml/itemProps1.xml><?xml version="1.0" encoding="utf-8"?>
<ds:datastoreItem xmlns:ds="http://schemas.openxmlformats.org/officeDocument/2006/customXml" ds:itemID="{EBF6B5D2-FE07-48E3-8733-99BB8B9BE6B1}"/>
</file>

<file path=customXml/itemProps2.xml><?xml version="1.0" encoding="utf-8"?>
<ds:datastoreItem xmlns:ds="http://schemas.openxmlformats.org/officeDocument/2006/customXml" ds:itemID="{336DBAF1-D427-4806-A480-68FCC52630DD}"/>
</file>

<file path=customXml/itemProps3.xml><?xml version="1.0" encoding="utf-8"?>
<ds:datastoreItem xmlns:ds="http://schemas.openxmlformats.org/officeDocument/2006/customXml" ds:itemID="{32E6D6A5-DED4-45F7-A464-3358D05B38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Page</vt:lpstr>
      <vt:lpstr>Answer Options</vt:lpstr>
      <vt:lpstr>Guidelines for filling-in</vt:lpstr>
      <vt:lpstr>Summary of self-assessment</vt:lpstr>
      <vt:lpstr>Standards for CA Processing</vt:lpstr>
      <vt:lpstr>T2S CA Standards</vt:lpstr>
      <vt:lpstr>Standards for Shareholder ID</vt:lpstr>
      <vt:lpstr>'Cover Page'!Print_Area</vt:lpstr>
      <vt:lpstr>'Guidelines for filling-in'!Print_Area</vt:lpstr>
      <vt:lpstr>'Standards for CA Processing'!Print_Area</vt:lpstr>
      <vt:lpstr>'Standards for Shareholder ID'!Print_Area</vt:lpstr>
      <vt:lpstr>'Summary of self-assessment'!Print_Area</vt:lpstr>
      <vt:lpstr>'T2S CA Standards'!Print_Area</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McNamara, Gary</dc:creator>
  <cp:lastModifiedBy>Βασιλική Δελλοπούλου</cp:lastModifiedBy>
  <cp:lastPrinted>2021-07-21T13:54:07Z</cp:lastPrinted>
  <dcterms:created xsi:type="dcterms:W3CDTF">2021-05-28T18:53:21Z</dcterms:created>
  <dcterms:modified xsi:type="dcterms:W3CDTF">2021-09-16T07:08:15Z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0x010100C99F32645853284EB835B50D610223A10100D6A2C7382CDBB447BB9E0B604867D2CC</vt:lpwstr>
  </property>
  <property fmtid="{D5CDD505-2E9C-101B-9397-08002B2CF9AE}" pid="3" name="Order">
    <vt:r8>11300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ShowInContentGroups">
    <vt:lpwstr/>
  </property>
</Properties>
</file>